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720" windowHeight="6390" tabRatio="599"/>
  </bookViews>
  <sheets>
    <sheet name="Budget Mod" sheetId="1" r:id="rId1"/>
  </sheets>
  <definedNames>
    <definedName name="_Regression_Int" localSheetId="0" hidden="1">1</definedName>
    <definedName name="_xlnm.Print_Area" localSheetId="0">'Budget Mod'!$A$1:$Y$60</definedName>
    <definedName name="Print_Area_MI">'Budget Mod'!$A$1:$P$60</definedName>
  </definedNames>
  <calcPr calcId="145621"/>
</workbook>
</file>

<file path=xl/calcChain.xml><?xml version="1.0" encoding="utf-8"?>
<calcChain xmlns="http://schemas.openxmlformats.org/spreadsheetml/2006/main">
  <c r="Y29" i="1" l="1"/>
  <c r="Y33" i="1"/>
  <c r="Y32" i="1"/>
  <c r="U42" i="1"/>
  <c r="U34" i="1"/>
  <c r="U27" i="1"/>
  <c r="Y25" i="1"/>
  <c r="W42" i="1" l="1"/>
  <c r="W48" i="1"/>
  <c r="W22" i="1" l="1"/>
  <c r="W21" i="1"/>
  <c r="W20" i="1"/>
  <c r="L41" i="1"/>
  <c r="U16" i="1"/>
  <c r="U19" i="1"/>
  <c r="U18" i="1"/>
  <c r="Y34" i="1"/>
  <c r="Y47" i="1"/>
  <c r="Y46" i="1"/>
  <c r="Y45" i="1"/>
  <c r="Y44" i="1"/>
  <c r="Y43" i="1"/>
  <c r="Y41" i="1"/>
  <c r="Y40" i="1"/>
  <c r="Y39" i="1"/>
  <c r="Y38" i="1"/>
  <c r="Y37" i="1"/>
  <c r="Y36" i="1"/>
  <c r="Y35" i="1"/>
  <c r="Y31" i="1"/>
  <c r="Y30" i="1"/>
  <c r="Y26" i="1"/>
  <c r="Y27" i="1" s="1"/>
  <c r="Y18" i="1"/>
  <c r="Y17" i="1"/>
  <c r="Y16" i="1"/>
  <c r="Y14" i="1"/>
  <c r="Y13" i="1"/>
  <c r="I20" i="1"/>
  <c r="P42" i="1"/>
  <c r="L46" i="1"/>
  <c r="I42" i="1"/>
  <c r="L40" i="1"/>
  <c r="L39" i="1"/>
  <c r="L38" i="1"/>
  <c r="L37" i="1"/>
  <c r="L33" i="1"/>
  <c r="L32" i="1"/>
  <c r="L26" i="1"/>
  <c r="L25" i="1"/>
  <c r="P19" i="1"/>
  <c r="L19" i="1" s="1"/>
  <c r="P18" i="1"/>
  <c r="L18" i="1" s="1"/>
  <c r="P17" i="1"/>
  <c r="L17" i="1" s="1"/>
  <c r="P16" i="1"/>
  <c r="L16" i="1" s="1"/>
  <c r="P15" i="1"/>
  <c r="L15" i="1" s="1"/>
  <c r="P14" i="1"/>
  <c r="L14" i="1" s="1"/>
  <c r="P13" i="1"/>
  <c r="L13" i="1" s="1"/>
  <c r="U13" i="1"/>
  <c r="U14" i="1"/>
  <c r="U15" i="1"/>
  <c r="U17" i="1"/>
  <c r="I22" i="1"/>
  <c r="U25" i="1"/>
  <c r="U26" i="1"/>
  <c r="I27" i="1"/>
  <c r="M27" i="1"/>
  <c r="P27" i="1"/>
  <c r="U29" i="1"/>
  <c r="U33" i="1"/>
  <c r="I34" i="1"/>
  <c r="M34" i="1"/>
  <c r="P34" i="1"/>
  <c r="U37" i="1"/>
  <c r="U38" i="1"/>
  <c r="U39" i="1"/>
  <c r="U40" i="1"/>
  <c r="U41" i="1"/>
  <c r="I44" i="1"/>
  <c r="L44" i="1"/>
  <c r="U44" i="1"/>
  <c r="U46" i="1"/>
  <c r="Y19" i="1" l="1"/>
  <c r="Y42" i="1"/>
  <c r="Y15" i="1"/>
  <c r="L34" i="1"/>
  <c r="L42" i="1"/>
  <c r="U20" i="1"/>
  <c r="U22" i="1" s="1"/>
  <c r="L27" i="1"/>
  <c r="P20" i="1"/>
  <c r="I48" i="1"/>
  <c r="L20" i="1"/>
  <c r="Y20" i="1" l="1"/>
  <c r="P21" i="1"/>
  <c r="U48" i="1"/>
  <c r="L21" i="1" l="1"/>
  <c r="L22" i="1" s="1"/>
  <c r="L48" i="1" s="1"/>
  <c r="Y21" i="1"/>
  <c r="Y22" i="1" s="1"/>
  <c r="Y48" i="1" s="1"/>
  <c r="E56" i="1"/>
  <c r="P22" i="1"/>
  <c r="P48" i="1" s="1"/>
  <c r="E55" i="1" s="1"/>
  <c r="I56" i="1" l="1"/>
</calcChain>
</file>

<file path=xl/sharedStrings.xml><?xml version="1.0" encoding="utf-8"?>
<sst xmlns="http://schemas.openxmlformats.org/spreadsheetml/2006/main" count="112" uniqueCount="63">
  <si>
    <t># OF</t>
  </si>
  <si>
    <t>PERSONNEL</t>
  </si>
  <si>
    <t>MOS.</t>
  </si>
  <si>
    <t>FTE</t>
  </si>
  <si>
    <t>BUDGET</t>
  </si>
  <si>
    <t>Office Supplies</t>
  </si>
  <si>
    <t>TOTAL BUDGET</t>
  </si>
  <si>
    <t>CHANGE</t>
  </si>
  <si>
    <t>APPROVED</t>
  </si>
  <si>
    <t>REVISED</t>
  </si>
  <si>
    <t>Telephone</t>
  </si>
  <si>
    <t>Full-Time Staff</t>
  </si>
  <si>
    <t>Subtotal Full-Time Salaries</t>
  </si>
  <si>
    <t>Postage</t>
  </si>
  <si>
    <t>OTHER</t>
  </si>
  <si>
    <t>Total Other</t>
  </si>
  <si>
    <t>CONSULTANTS/SUBCONTRACTS</t>
  </si>
  <si>
    <t xml:space="preserve">INDIRECT COSTS* </t>
  </si>
  <si>
    <t>TRAVEL</t>
  </si>
  <si>
    <t>EQUIPMENT</t>
  </si>
  <si>
    <t>SUPPLIES</t>
  </si>
  <si>
    <t>Total Supplies</t>
  </si>
  <si>
    <t>Local Staff Travel</t>
  </si>
  <si>
    <t>Out-of-Town Staff Travel</t>
  </si>
  <si>
    <t>Total Travel</t>
  </si>
  <si>
    <t>A.</t>
  </si>
  <si>
    <t>B.</t>
  </si>
  <si>
    <t>C.</t>
  </si>
  <si>
    <t>D.</t>
  </si>
  <si>
    <t>F.</t>
  </si>
  <si>
    <t>G.</t>
  </si>
  <si>
    <t>E.</t>
  </si>
  <si>
    <t>* Indirect Costs: NICRA Required - Maximum of 15% of Salaries and EB</t>
  </si>
  <si>
    <t xml:space="preserve">** Administrative Costs =  </t>
  </si>
  <si>
    <t>** Administrative Costs Cap [10% of Total Budget] =</t>
  </si>
  <si>
    <t>$</t>
  </si>
  <si>
    <t>MONTHLY</t>
  </si>
  <si>
    <t>SALARY</t>
  </si>
  <si>
    <t>%</t>
  </si>
  <si>
    <t>Total Salaries &amp; Benefits</t>
  </si>
  <si>
    <t>ADMIN DOLLARS</t>
  </si>
  <si>
    <t xml:space="preserve"> </t>
  </si>
  <si>
    <t>Utilities</t>
  </si>
  <si>
    <t>Rent</t>
  </si>
  <si>
    <t>Printing/Duplicaiton</t>
  </si>
  <si>
    <t>Program Supplies</t>
  </si>
  <si>
    <t>SAMPLE AGENCY, INC.</t>
  </si>
  <si>
    <t>CONTRACT H200000, SCHEDULE 99</t>
  </si>
  <si>
    <t>Clinical Coordinator (V. Smith)</t>
  </si>
  <si>
    <t>Clinical Coordinator (B. Apple)</t>
  </si>
  <si>
    <t xml:space="preserve">Mental Health Clinician I (A. Helper) </t>
  </si>
  <si>
    <t>Mental Health Clinician (A. Helper)</t>
  </si>
  <si>
    <t>Mental Health Clinician (R. Ready)</t>
  </si>
  <si>
    <t>Mental Health Clinician II (R. Ready)</t>
  </si>
  <si>
    <t>Mental Health Clinician (J. Day)</t>
  </si>
  <si>
    <t xml:space="preserve">     COUNTY OF LOS ANGELES - DEPARTMENT OF PUBLIC HEALTH</t>
  </si>
  <si>
    <r>
      <t>HIV/AIDS (</t>
    </r>
    <r>
      <rPr>
        <b/>
        <sz val="14"/>
        <color rgb="FFFF0000"/>
        <rFont val="Arial"/>
        <family val="2"/>
      </rPr>
      <t>SERVICE CATEGORY</t>
    </r>
    <r>
      <rPr>
        <b/>
        <sz val="14"/>
        <rFont val="Arial"/>
        <family val="2"/>
      </rPr>
      <t>) SERVICES</t>
    </r>
  </si>
  <si>
    <t>DIVISION OF HIV AND STD PROGRAMS</t>
  </si>
  <si>
    <t>March 1, 2014 through February 28, 2015</t>
  </si>
  <si>
    <t>Full-Time Employee Benefits @ 17.40% to</t>
  </si>
  <si>
    <t>ADMIN %</t>
  </si>
  <si>
    <t>TOTAL</t>
  </si>
  <si>
    <t>OTHER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</si>
</sst>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#,##0;[Red]#,##0"/>
    <numFmt numFmtId="166" formatCode="0.0000"/>
  </numFmts>
  <fonts count="18" x14ac:knownFonts="1">
    <font>
      <sz val="12"/>
      <name val="Helv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Helv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sz val="13"/>
      <name val="Helv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37" fontId="0" fillId="0" borderId="0"/>
    <xf numFmtId="44" fontId="1" fillId="0" borderId="0" applyFont="0" applyFill="0" applyBorder="0" applyAlignment="0" applyProtection="0"/>
  </cellStyleXfs>
  <cellXfs count="124">
    <xf numFmtId="37" fontId="0" fillId="0" borderId="0" xfId="0"/>
    <xf numFmtId="37" fontId="2" fillId="0" borderId="0" xfId="0" applyFont="1" applyAlignment="1">
      <alignment horizontal="center"/>
    </xf>
    <xf numFmtId="37" fontId="3" fillId="0" borderId="0" xfId="0" applyFont="1" applyAlignment="1">
      <alignment horizontal="center"/>
    </xf>
    <xf numFmtId="37" fontId="4" fillId="0" borderId="0" xfId="0" applyFont="1" applyAlignment="1" applyProtection="1">
      <alignment horizontal="left"/>
    </xf>
    <xf numFmtId="37" fontId="4" fillId="0" borderId="0" xfId="0" applyFont="1"/>
    <xf numFmtId="37" fontId="4" fillId="0" borderId="0" xfId="0" applyFont="1" applyAlignment="1">
      <alignment horizontal="left"/>
    </xf>
    <xf numFmtId="37" fontId="5" fillId="0" borderId="0" xfId="0" applyFont="1"/>
    <xf numFmtId="5" fontId="4" fillId="0" borderId="0" xfId="0" applyNumberFormat="1" applyFont="1" applyProtection="1"/>
    <xf numFmtId="37" fontId="4" fillId="0" borderId="0" xfId="0" applyNumberFormat="1" applyFont="1" applyProtection="1"/>
    <xf numFmtId="5" fontId="4" fillId="0" borderId="0" xfId="0" applyNumberFormat="1" applyFont="1"/>
    <xf numFmtId="37" fontId="6" fillId="0" borderId="0" xfId="0" applyFont="1" applyAlignment="1" applyProtection="1">
      <alignment horizontal="left"/>
    </xf>
    <xf numFmtId="14" fontId="6" fillId="0" borderId="0" xfId="0" quotePrefix="1" applyNumberFormat="1" applyFont="1" applyAlignment="1" applyProtection="1">
      <alignment horizontal="left"/>
    </xf>
    <xf numFmtId="5" fontId="4" fillId="0" borderId="0" xfId="0" applyNumberFormat="1" applyFont="1" applyBorder="1" applyProtection="1"/>
    <xf numFmtId="5" fontId="4" fillId="0" borderId="0" xfId="0" applyNumberFormat="1" applyFont="1" applyBorder="1"/>
    <xf numFmtId="37" fontId="4" fillId="0" borderId="0" xfId="0" applyNumberFormat="1" applyFont="1" applyBorder="1" applyProtection="1"/>
    <xf numFmtId="37" fontId="4" fillId="0" borderId="0" xfId="0" applyFont="1" applyBorder="1" applyAlignment="1" applyProtection="1">
      <alignment horizontal="fill"/>
    </xf>
    <xf numFmtId="37" fontId="4" fillId="0" borderId="0" xfId="0" applyFont="1" applyBorder="1"/>
    <xf numFmtId="37" fontId="7" fillId="0" borderId="0" xfId="0" applyFont="1"/>
    <xf numFmtId="37" fontId="8" fillId="0" borderId="0" xfId="0" applyFont="1"/>
    <xf numFmtId="37" fontId="9" fillId="0" borderId="0" xfId="0" applyFont="1"/>
    <xf numFmtId="9" fontId="4" fillId="0" borderId="0" xfId="0" applyNumberFormat="1" applyFont="1"/>
    <xf numFmtId="3" fontId="4" fillId="0" borderId="0" xfId="0" applyNumberFormat="1" applyFont="1"/>
    <xf numFmtId="37" fontId="13" fillId="0" borderId="0" xfId="0" applyFont="1"/>
    <xf numFmtId="37" fontId="13" fillId="0" borderId="0" xfId="0" applyFont="1" applyAlignment="1" applyProtection="1">
      <alignment horizontal="center"/>
    </xf>
    <xf numFmtId="9" fontId="13" fillId="0" borderId="0" xfId="0" applyNumberFormat="1" applyFont="1" applyBorder="1" applyAlignment="1">
      <alignment horizontal="center" wrapText="1"/>
    </xf>
    <xf numFmtId="37" fontId="13" fillId="0" borderId="1" xfId="0" applyFont="1" applyBorder="1"/>
    <xf numFmtId="37" fontId="13" fillId="0" borderId="1" xfId="0" applyFont="1" applyBorder="1" applyAlignment="1" applyProtection="1">
      <alignment horizontal="center"/>
    </xf>
    <xf numFmtId="37" fontId="13" fillId="0" borderId="3" xfId="0" applyFont="1" applyBorder="1" applyAlignment="1" applyProtection="1">
      <alignment horizontal="center"/>
    </xf>
    <xf numFmtId="9" fontId="13" fillId="0" borderId="3" xfId="0" applyNumberFormat="1" applyFont="1" applyBorder="1" applyAlignment="1">
      <alignment horizontal="center" wrapText="1"/>
    </xf>
    <xf numFmtId="37" fontId="4" fillId="0" borderId="1" xfId="0" applyFont="1" applyBorder="1" applyAlignment="1" applyProtection="1">
      <alignment horizontal="left"/>
    </xf>
    <xf numFmtId="37" fontId="4" fillId="0" borderId="1" xfId="0" applyFont="1" applyBorder="1"/>
    <xf numFmtId="37" fontId="14" fillId="0" borderId="0" xfId="0" applyFont="1"/>
    <xf numFmtId="37" fontId="6" fillId="0" borderId="0" xfId="0" applyFont="1" applyAlignment="1" applyProtection="1">
      <alignment horizontal="right"/>
      <protection locked="0"/>
    </xf>
    <xf numFmtId="37" fontId="6" fillId="0" borderId="0" xfId="0" applyFont="1" applyAlignment="1" applyProtection="1">
      <alignment horizontal="left"/>
      <protection locked="0"/>
    </xf>
    <xf numFmtId="37" fontId="6" fillId="0" borderId="0" xfId="0" applyFont="1" applyProtection="1"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166" fontId="6" fillId="0" borderId="0" xfId="0" applyNumberFormat="1" applyFont="1" applyProtection="1">
      <protection locked="0"/>
    </xf>
    <xf numFmtId="38" fontId="6" fillId="0" borderId="0" xfId="0" applyNumberFormat="1" applyFont="1" applyProtection="1">
      <protection locked="0"/>
    </xf>
    <xf numFmtId="38" fontId="6" fillId="0" borderId="0" xfId="0" applyNumberFormat="1" applyFont="1" applyProtection="1"/>
    <xf numFmtId="37" fontId="6" fillId="0" borderId="0" xfId="0" applyFont="1" applyAlignment="1">
      <alignment horizontal="right"/>
    </xf>
    <xf numFmtId="5" fontId="6" fillId="0" borderId="0" xfId="0" applyNumberFormat="1" applyFont="1" applyProtection="1"/>
    <xf numFmtId="5" fontId="6" fillId="0" borderId="0" xfId="0" applyNumberFormat="1" applyFont="1" applyAlignment="1" applyProtection="1">
      <alignment horizontal="right"/>
      <protection locked="0"/>
    </xf>
    <xf numFmtId="9" fontId="6" fillId="0" borderId="0" xfId="0" applyNumberFormat="1" applyFont="1" applyProtection="1">
      <protection locked="0"/>
    </xf>
    <xf numFmtId="9" fontId="6" fillId="0" borderId="0" xfId="0" applyNumberFormat="1" applyFont="1"/>
    <xf numFmtId="9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7" fontId="6" fillId="0" borderId="0" xfId="0" applyFont="1"/>
    <xf numFmtId="37" fontId="4" fillId="0" borderId="0" xfId="0" applyFont="1" applyProtection="1">
      <protection locked="0"/>
    </xf>
    <xf numFmtId="37" fontId="4" fillId="0" borderId="0" xfId="0" applyFont="1" applyAlignment="1" applyProtection="1">
      <alignment horizontal="left"/>
      <protection locked="0"/>
    </xf>
    <xf numFmtId="166" fontId="4" fillId="0" borderId="0" xfId="0" applyNumberFormat="1" applyFont="1" applyProtection="1">
      <protection locked="0"/>
    </xf>
    <xf numFmtId="37" fontId="4" fillId="0" borderId="2" xfId="0" applyFont="1" applyBorder="1" applyAlignment="1" applyProtection="1">
      <alignment horizontal="right"/>
      <protection locked="0"/>
    </xf>
    <xf numFmtId="38" fontId="4" fillId="0" borderId="2" xfId="0" applyNumberFormat="1" applyFont="1" applyBorder="1" applyProtection="1">
      <protection locked="0"/>
    </xf>
    <xf numFmtId="38" fontId="4" fillId="0" borderId="0" xfId="0" applyNumberFormat="1" applyFont="1" applyProtection="1"/>
    <xf numFmtId="37" fontId="4" fillId="0" borderId="2" xfId="0" applyFont="1" applyBorder="1" applyAlignment="1">
      <alignment horizontal="right"/>
    </xf>
    <xf numFmtId="38" fontId="4" fillId="0" borderId="2" xfId="0" applyNumberFormat="1" applyFont="1" applyBorder="1" applyProtection="1"/>
    <xf numFmtId="38" fontId="4" fillId="0" borderId="0" xfId="0" applyNumberFormat="1" applyFont="1" applyBorder="1" applyProtection="1">
      <protection locked="0"/>
    </xf>
    <xf numFmtId="9" fontId="4" fillId="0" borderId="0" xfId="0" applyNumberFormat="1" applyFont="1" applyProtection="1">
      <protection locked="0"/>
    </xf>
    <xf numFmtId="9" fontId="4" fillId="0" borderId="0" xfId="0" applyNumberFormat="1" applyFont="1" applyAlignment="1">
      <alignment horizontal="right"/>
    </xf>
    <xf numFmtId="3" fontId="6" fillId="0" borderId="2" xfId="0" applyNumberFormat="1" applyFont="1" applyBorder="1" applyAlignment="1">
      <alignment horizontal="right"/>
    </xf>
    <xf numFmtId="10" fontId="4" fillId="0" borderId="0" xfId="0" applyNumberFormat="1" applyFont="1" applyProtection="1">
      <protection locked="0"/>
    </xf>
    <xf numFmtId="37" fontId="4" fillId="0" borderId="0" xfId="0" applyFont="1" applyAlignment="1" applyProtection="1">
      <alignment horizontal="right"/>
      <protection locked="0"/>
    </xf>
    <xf numFmtId="38" fontId="4" fillId="0" borderId="0" xfId="0" applyNumberFormat="1" applyFont="1" applyProtection="1">
      <protection locked="0"/>
    </xf>
    <xf numFmtId="37" fontId="4" fillId="0" borderId="0" xfId="0" applyFont="1" applyAlignment="1">
      <alignment horizontal="right"/>
    </xf>
    <xf numFmtId="9" fontId="4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2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Alignment="1">
      <alignment horizontal="right"/>
    </xf>
    <xf numFmtId="38" fontId="4" fillId="0" borderId="0" xfId="0" applyNumberFormat="1" applyFont="1"/>
    <xf numFmtId="37" fontId="6" fillId="0" borderId="0" xfId="0" applyFont="1" applyAlignment="1" applyProtection="1">
      <alignment horizontal="right"/>
    </xf>
    <xf numFmtId="9" fontId="6" fillId="0" borderId="3" xfId="0" applyNumberFormat="1" applyFont="1" applyBorder="1" applyAlignment="1">
      <alignment horizontal="right"/>
    </xf>
    <xf numFmtId="38" fontId="4" fillId="0" borderId="0" xfId="0" applyNumberFormat="1" applyFont="1" applyBorder="1" applyProtection="1"/>
    <xf numFmtId="5" fontId="4" fillId="0" borderId="2" xfId="0" applyNumberFormat="1" applyFont="1" applyBorder="1" applyAlignment="1" applyProtection="1">
      <alignment horizontal="right"/>
    </xf>
    <xf numFmtId="5" fontId="4" fillId="0" borderId="2" xfId="0" applyNumberFormat="1" applyFont="1" applyBorder="1" applyAlignment="1" applyProtection="1">
      <alignment horizontal="right"/>
      <protection locked="0"/>
    </xf>
    <xf numFmtId="165" fontId="4" fillId="0" borderId="2" xfId="0" applyNumberFormat="1" applyFont="1" applyBorder="1" applyAlignment="1" applyProtection="1">
      <alignment horizontal="right"/>
    </xf>
    <xf numFmtId="37" fontId="15" fillId="0" borderId="0" xfId="0" applyFont="1" applyAlignment="1" applyProtection="1">
      <alignment horizontal="left"/>
    </xf>
    <xf numFmtId="5" fontId="6" fillId="0" borderId="0" xfId="0" applyNumberFormat="1" applyFont="1" applyAlignment="1">
      <alignment horizontal="right"/>
    </xf>
    <xf numFmtId="5" fontId="6" fillId="0" borderId="0" xfId="0" applyNumberFormat="1" applyFont="1"/>
    <xf numFmtId="5" fontId="6" fillId="0" borderId="0" xfId="0" applyNumberFormat="1" applyFont="1" applyAlignment="1" applyProtection="1">
      <alignment horizontal="right"/>
    </xf>
    <xf numFmtId="37" fontId="6" fillId="0" borderId="0" xfId="0" applyFont="1" applyBorder="1" applyAlignment="1" applyProtection="1">
      <alignment horizontal="right"/>
      <protection locked="0"/>
    </xf>
    <xf numFmtId="38" fontId="6" fillId="0" borderId="0" xfId="0" applyNumberFormat="1" applyFont="1" applyBorder="1" applyProtection="1">
      <protection locked="0"/>
    </xf>
    <xf numFmtId="38" fontId="6" fillId="0" borderId="0" xfId="0" applyNumberFormat="1" applyFont="1" applyBorder="1" applyProtection="1"/>
    <xf numFmtId="37" fontId="6" fillId="0" borderId="0" xfId="0" applyFont="1" applyBorder="1" applyAlignment="1">
      <alignment horizontal="right"/>
    </xf>
    <xf numFmtId="37" fontId="6" fillId="0" borderId="0" xfId="0" applyFont="1" applyBorder="1"/>
    <xf numFmtId="9" fontId="6" fillId="0" borderId="0" xfId="0" applyNumberFormat="1" applyFont="1" applyBorder="1" applyAlignment="1">
      <alignment horizontal="right"/>
    </xf>
    <xf numFmtId="37" fontId="4" fillId="0" borderId="0" xfId="0" applyFont="1" applyBorder="1" applyAlignment="1" applyProtection="1">
      <alignment horizontal="right"/>
      <protection locked="0"/>
    </xf>
    <xf numFmtId="38" fontId="4" fillId="0" borderId="0" xfId="1" applyNumberFormat="1" applyFont="1" applyBorder="1" applyProtection="1">
      <protection locked="0"/>
    </xf>
    <xf numFmtId="38" fontId="4" fillId="0" borderId="0" xfId="1" applyNumberFormat="1" applyFont="1" applyBorder="1" applyProtection="1"/>
    <xf numFmtId="37" fontId="4" fillId="0" borderId="0" xfId="0" applyFont="1" applyBorder="1" applyAlignment="1">
      <alignment horizontal="right"/>
    </xf>
    <xf numFmtId="9" fontId="4" fillId="0" borderId="0" xfId="0" applyNumberFormat="1" applyFont="1" applyBorder="1" applyAlignment="1">
      <alignment horizontal="right"/>
    </xf>
    <xf numFmtId="38" fontId="4" fillId="0" borderId="0" xfId="1" applyNumberFormat="1" applyFont="1" applyBorder="1" applyAlignment="1" applyProtection="1">
      <alignment horizontal="right"/>
    </xf>
    <xf numFmtId="37" fontId="15" fillId="0" borderId="0" xfId="0" applyFont="1" applyAlignment="1" applyProtection="1">
      <alignment horizontal="left"/>
      <protection locked="0"/>
    </xf>
    <xf numFmtId="38" fontId="4" fillId="0" borderId="0" xfId="1" applyNumberFormat="1" applyFont="1" applyProtection="1">
      <protection locked="0"/>
    </xf>
    <xf numFmtId="38" fontId="4" fillId="0" borderId="0" xfId="1" applyNumberFormat="1" applyFont="1" applyProtection="1"/>
    <xf numFmtId="37" fontId="4" fillId="0" borderId="4" xfId="0" applyFont="1" applyBorder="1" applyAlignment="1" applyProtection="1">
      <alignment horizontal="right"/>
      <protection locked="0"/>
    </xf>
    <xf numFmtId="38" fontId="4" fillId="0" borderId="4" xfId="0" applyNumberFormat="1" applyFont="1" applyBorder="1" applyProtection="1">
      <protection locked="0"/>
    </xf>
    <xf numFmtId="5" fontId="4" fillId="0" borderId="4" xfId="0" applyNumberFormat="1" applyFont="1" applyBorder="1" applyAlignment="1">
      <alignment horizontal="right"/>
    </xf>
    <xf numFmtId="38" fontId="4" fillId="0" borderId="4" xfId="0" applyNumberFormat="1" applyFont="1" applyBorder="1" applyProtection="1"/>
    <xf numFmtId="5" fontId="4" fillId="0" borderId="4" xfId="0" applyNumberFormat="1" applyFont="1" applyBorder="1" applyAlignment="1" applyProtection="1">
      <alignment horizontal="right"/>
      <protection locked="0"/>
    </xf>
    <xf numFmtId="9" fontId="4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 applyProtection="1">
      <alignment horizontal="right"/>
    </xf>
    <xf numFmtId="5" fontId="4" fillId="0" borderId="0" xfId="0" applyNumberFormat="1" applyFont="1" applyBorder="1" applyAlignment="1">
      <alignment horizontal="right"/>
    </xf>
    <xf numFmtId="5" fontId="4" fillId="0" borderId="0" xfId="0" applyNumberFormat="1" applyFont="1" applyBorder="1" applyAlignment="1" applyProtection="1">
      <alignment horizontal="right"/>
      <protection locked="0"/>
    </xf>
    <xf numFmtId="38" fontId="4" fillId="0" borderId="0" xfId="0" applyNumberFormat="1" applyFont="1" applyBorder="1" applyAlignment="1" applyProtection="1">
      <alignment horizontal="right"/>
    </xf>
    <xf numFmtId="37" fontId="11" fillId="0" borderId="0" xfId="0" applyFont="1" applyAlignment="1" applyProtection="1">
      <alignment horizontal="left"/>
      <protection locked="0"/>
    </xf>
    <xf numFmtId="37" fontId="11" fillId="0" borderId="0" xfId="0" applyFont="1" applyProtection="1">
      <protection locked="0"/>
    </xf>
    <xf numFmtId="10" fontId="11" fillId="0" borderId="0" xfId="0" applyNumberFormat="1" applyFont="1" applyAlignment="1" applyProtection="1">
      <alignment horizontal="left"/>
      <protection locked="0"/>
    </xf>
    <xf numFmtId="9" fontId="17" fillId="0" borderId="0" xfId="0" applyNumberFormat="1" applyFont="1"/>
    <xf numFmtId="9" fontId="13" fillId="0" borderId="0" xfId="0" applyNumberFormat="1" applyFont="1" applyAlignment="1" applyProtection="1">
      <alignment horizontal="left"/>
    </xf>
    <xf numFmtId="5" fontId="6" fillId="0" borderId="0" xfId="0" applyNumberFormat="1" applyFont="1" applyProtection="1">
      <protection locked="0"/>
    </xf>
    <xf numFmtId="37" fontId="6" fillId="0" borderId="2" xfId="0" applyFont="1" applyBorder="1"/>
    <xf numFmtId="3" fontId="4" fillId="0" borderId="2" xfId="0" applyNumberFormat="1" applyFont="1" applyBorder="1" applyAlignment="1">
      <alignment horizontal="right"/>
    </xf>
    <xf numFmtId="37" fontId="2" fillId="0" borderId="0" xfId="0" applyFont="1" applyAlignment="1">
      <alignment horizontal="center"/>
    </xf>
    <xf numFmtId="37" fontId="0" fillId="0" borderId="0" xfId="0" applyAlignment="1"/>
    <xf numFmtId="37" fontId="8" fillId="0" borderId="0" xfId="0" applyFont="1" applyAlignment="1">
      <alignment horizontal="center"/>
    </xf>
    <xf numFmtId="37" fontId="16" fillId="0" borderId="0" xfId="0" applyFont="1" applyAlignment="1"/>
    <xf numFmtId="3" fontId="13" fillId="0" borderId="0" xfId="0" applyNumberFormat="1" applyFont="1" applyBorder="1" applyAlignment="1">
      <alignment horizontal="center" wrapText="1"/>
    </xf>
    <xf numFmtId="3" fontId="13" fillId="0" borderId="3" xfId="0" applyNumberFormat="1" applyFont="1" applyBorder="1" applyAlignment="1">
      <alignment horizontal="center" wrapText="1"/>
    </xf>
    <xf numFmtId="37" fontId="6" fillId="0" borderId="0" xfId="0" applyFont="1" applyAlignment="1" applyProtection="1">
      <alignment horizontal="left"/>
    </xf>
    <xf numFmtId="37" fontId="0" fillId="0" borderId="0" xfId="0" applyFont="1" applyAlignment="1"/>
    <xf numFmtId="6" fontId="10" fillId="0" borderId="0" xfId="0" applyNumberFormat="1" applyFont="1" applyAlignment="1">
      <alignment horizontal="right"/>
    </xf>
    <xf numFmtId="9" fontId="11" fillId="0" borderId="0" xfId="0" applyNumberFormat="1" applyFont="1" applyBorder="1" applyAlignment="1">
      <alignment horizontal="center" wrapText="1"/>
    </xf>
    <xf numFmtId="9" fontId="11" fillId="0" borderId="3" xfId="0" applyNumberFormat="1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66"/>
  <sheetViews>
    <sheetView showGridLines="0" tabSelected="1" view="pageBreakPreview" zoomScale="75" workbookViewId="0">
      <selection activeCell="AB29" sqref="AB29"/>
    </sheetView>
  </sheetViews>
  <sheetFormatPr defaultColWidth="9.77734375" defaultRowHeight="15.75" x14ac:dyDescent="0.25"/>
  <cols>
    <col min="1" max="1" width="3.44140625" style="4" customWidth="1"/>
    <col min="2" max="2" width="17.21875" style="4" customWidth="1"/>
    <col min="3" max="3" width="17.6640625" style="4" customWidth="1"/>
    <col min="4" max="4" width="12.44140625" style="4" customWidth="1"/>
    <col min="5" max="5" width="5.44140625" style="4" customWidth="1"/>
    <col min="6" max="6" width="8.6640625" style="4" customWidth="1"/>
    <col min="7" max="7" width="1.77734375" style="4" customWidth="1"/>
    <col min="8" max="8" width="2.77734375" style="4" customWidth="1"/>
    <col min="9" max="9" width="10.21875" style="4" customWidth="1"/>
    <col min="10" max="10" width="1.77734375" style="4" customWidth="1"/>
    <col min="11" max="11" width="2.6640625" style="4" customWidth="1"/>
    <col min="12" max="12" width="10.44140625" style="4" customWidth="1"/>
    <col min="13" max="13" width="1.77734375" style="4" hidden="1" customWidth="1"/>
    <col min="14" max="14" width="2" style="4" customWidth="1"/>
    <col min="15" max="15" width="2.77734375" style="4" customWidth="1"/>
    <col min="16" max="16" width="10.33203125" style="4" customWidth="1"/>
    <col min="17" max="17" width="1.5546875" style="4" customWidth="1"/>
    <col min="18" max="18" width="7.44140625" style="20" customWidth="1"/>
    <col min="19" max="19" width="1.77734375" style="20" customWidth="1"/>
    <col min="20" max="20" width="2.33203125" style="20" customWidth="1"/>
    <col min="21" max="21" width="10.6640625" style="21" customWidth="1"/>
    <col min="22" max="22" width="2.21875" style="4" customWidth="1"/>
    <col min="23" max="23" width="9.77734375" style="4"/>
    <col min="24" max="24" width="1.33203125" style="4" customWidth="1"/>
    <col min="25" max="16384" width="9.77734375" style="4"/>
  </cols>
  <sheetData>
    <row r="1" spans="1:25" ht="18" x14ac:dyDescent="0.25">
      <c r="A1" s="113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  <c r="R1" s="114"/>
      <c r="S1" s="114"/>
      <c r="T1" s="114"/>
      <c r="U1" s="114"/>
    </row>
    <row r="2" spans="1:25" ht="18" x14ac:dyDescent="0.25">
      <c r="A2" s="113" t="s">
        <v>57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4"/>
      <c r="R2" s="114"/>
      <c r="S2" s="114"/>
      <c r="T2" s="114"/>
      <c r="U2" s="114"/>
    </row>
    <row r="3" spans="1:25" ht="18" x14ac:dyDescent="0.25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5" ht="18" x14ac:dyDescent="0.25">
      <c r="A4" s="113" t="s">
        <v>56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4"/>
      <c r="R4" s="114"/>
      <c r="S4" s="114"/>
      <c r="T4" s="114"/>
      <c r="U4" s="114"/>
    </row>
    <row r="5" spans="1:25" s="5" customFormat="1" ht="16.5" x14ac:dyDescent="0.25">
      <c r="A5" s="115" t="s">
        <v>46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6"/>
      <c r="R5" s="116"/>
      <c r="S5" s="116"/>
      <c r="T5" s="116"/>
      <c r="U5" s="116"/>
    </row>
    <row r="6" spans="1:25" s="5" customFormat="1" ht="16.5" x14ac:dyDescent="0.25">
      <c r="A6" s="115" t="s">
        <v>47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  <c r="R6" s="116"/>
      <c r="S6" s="116"/>
      <c r="T6" s="116"/>
      <c r="U6" s="116"/>
    </row>
    <row r="7" spans="1:25" ht="16.5" x14ac:dyDescent="0.25">
      <c r="A7" s="115" t="s">
        <v>58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  <c r="R7" s="116"/>
      <c r="S7" s="116"/>
      <c r="T7" s="116"/>
      <c r="U7" s="116"/>
    </row>
    <row r="8" spans="1:25" x14ac:dyDescent="0.25">
      <c r="F8" s="6"/>
    </row>
    <row r="10" spans="1:25" s="18" customFormat="1" ht="24" customHeight="1" x14ac:dyDescent="0.25">
      <c r="A10" s="4"/>
      <c r="B10" s="4"/>
      <c r="C10" s="4"/>
      <c r="D10" s="23" t="s">
        <v>36</v>
      </c>
      <c r="E10" s="23" t="s">
        <v>0</v>
      </c>
      <c r="F10" s="23" t="s">
        <v>3</v>
      </c>
      <c r="G10" s="22"/>
      <c r="H10" s="22"/>
      <c r="I10" s="23" t="s">
        <v>8</v>
      </c>
      <c r="J10" s="23"/>
      <c r="K10" s="22"/>
      <c r="L10" s="22"/>
      <c r="M10" s="22"/>
      <c r="N10" s="22"/>
      <c r="O10" s="22"/>
      <c r="P10" s="23" t="s">
        <v>9</v>
      </c>
      <c r="Q10" s="23"/>
      <c r="R10" s="122" t="s">
        <v>60</v>
      </c>
      <c r="S10" s="24"/>
      <c r="T10" s="24"/>
      <c r="U10" s="117" t="s">
        <v>40</v>
      </c>
      <c r="V10" s="4"/>
      <c r="W10" s="117" t="s">
        <v>62</v>
      </c>
      <c r="Y10" s="117" t="s">
        <v>61</v>
      </c>
    </row>
    <row r="11" spans="1:25" s="18" customFormat="1" ht="16.5" x14ac:dyDescent="0.25">
      <c r="A11" s="29" t="s">
        <v>25</v>
      </c>
      <c r="B11" s="29" t="s">
        <v>1</v>
      </c>
      <c r="C11" s="30"/>
      <c r="D11" s="26" t="s">
        <v>37</v>
      </c>
      <c r="E11" s="26" t="s">
        <v>2</v>
      </c>
      <c r="F11" s="26" t="s">
        <v>38</v>
      </c>
      <c r="G11" s="25"/>
      <c r="H11" s="25"/>
      <c r="I11" s="26" t="s">
        <v>4</v>
      </c>
      <c r="J11" s="26"/>
      <c r="K11" s="25"/>
      <c r="L11" s="26" t="s">
        <v>7</v>
      </c>
      <c r="M11" s="25"/>
      <c r="N11" s="25"/>
      <c r="O11" s="25"/>
      <c r="P11" s="26" t="s">
        <v>4</v>
      </c>
      <c r="Q11" s="27"/>
      <c r="R11" s="123"/>
      <c r="S11" s="28"/>
      <c r="T11" s="28"/>
      <c r="U11" s="118"/>
      <c r="V11" s="4"/>
      <c r="W11" s="118"/>
      <c r="Y11" s="118"/>
    </row>
    <row r="12" spans="1:25" s="18" customFormat="1" ht="16.5" x14ac:dyDescent="0.25">
      <c r="A12" s="4"/>
      <c r="B12" s="31" t="s">
        <v>11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20"/>
      <c r="S12" s="20"/>
      <c r="T12" s="20"/>
      <c r="U12" s="21"/>
      <c r="V12" s="4"/>
    </row>
    <row r="13" spans="1:25" s="19" customFormat="1" ht="16.5" x14ac:dyDescent="0.25">
      <c r="A13" s="32">
        <v>1</v>
      </c>
      <c r="B13" s="33" t="s">
        <v>48</v>
      </c>
      <c r="C13" s="34"/>
      <c r="D13" s="110">
        <v>5150</v>
      </c>
      <c r="E13" s="35">
        <v>6</v>
      </c>
      <c r="F13" s="36">
        <v>0.1</v>
      </c>
      <c r="G13" s="34"/>
      <c r="H13" s="32" t="s">
        <v>35</v>
      </c>
      <c r="I13" s="37">
        <v>5782</v>
      </c>
      <c r="J13" s="38"/>
      <c r="K13" s="39" t="s">
        <v>35</v>
      </c>
      <c r="L13" s="38">
        <f t="shared" ref="L13:L19" si="0">P13-I13</f>
        <v>-2692</v>
      </c>
      <c r="M13" s="40"/>
      <c r="N13" s="40"/>
      <c r="O13" s="41" t="s">
        <v>35</v>
      </c>
      <c r="P13" s="38">
        <f t="shared" ref="P13:P19" si="1">SUM(D13*E13*F13)</f>
        <v>3090</v>
      </c>
      <c r="Q13" s="37"/>
      <c r="R13" s="42">
        <v>0.1</v>
      </c>
      <c r="S13" s="43"/>
      <c r="T13" s="44" t="s">
        <v>35</v>
      </c>
      <c r="U13" s="45">
        <f t="shared" ref="U13:U19" si="2">SUM(D13*E13*F13*R13)</f>
        <v>309</v>
      </c>
      <c r="V13" s="46"/>
      <c r="W13" s="46">
        <v>27810</v>
      </c>
      <c r="X13" s="46"/>
      <c r="Y13" s="46">
        <f>SUM(W13,P13)</f>
        <v>30900</v>
      </c>
    </row>
    <row r="14" spans="1:25" s="19" customFormat="1" ht="16.5" x14ac:dyDescent="0.25">
      <c r="A14" s="32"/>
      <c r="B14" s="33" t="s">
        <v>49</v>
      </c>
      <c r="C14" s="34"/>
      <c r="D14" s="110">
        <v>5347.92</v>
      </c>
      <c r="E14" s="35">
        <v>6</v>
      </c>
      <c r="F14" s="36">
        <v>0.2</v>
      </c>
      <c r="G14" s="34"/>
      <c r="H14" s="32"/>
      <c r="I14" s="37">
        <v>0</v>
      </c>
      <c r="J14" s="38"/>
      <c r="K14" s="39"/>
      <c r="L14" s="38">
        <f t="shared" si="0"/>
        <v>6417.5040000000008</v>
      </c>
      <c r="M14" s="40"/>
      <c r="N14" s="40"/>
      <c r="O14" s="41"/>
      <c r="P14" s="38">
        <f t="shared" si="1"/>
        <v>6417.5040000000008</v>
      </c>
      <c r="Q14" s="37"/>
      <c r="R14" s="42">
        <v>0.25</v>
      </c>
      <c r="S14" s="43"/>
      <c r="T14" s="44"/>
      <c r="U14" s="45">
        <f t="shared" si="2"/>
        <v>1604.3760000000002</v>
      </c>
      <c r="V14" s="46"/>
      <c r="W14" s="46">
        <v>25670</v>
      </c>
      <c r="X14" s="46"/>
      <c r="Y14" s="46">
        <f t="shared" ref="Y14:Y47" si="3">SUM(W14,P14)</f>
        <v>32087.504000000001</v>
      </c>
    </row>
    <row r="15" spans="1:25" s="19" customFormat="1" ht="16.5" x14ac:dyDescent="0.25">
      <c r="A15" s="32">
        <v>2</v>
      </c>
      <c r="B15" s="33" t="s">
        <v>50</v>
      </c>
      <c r="C15" s="34"/>
      <c r="D15" s="110">
        <v>3650</v>
      </c>
      <c r="E15" s="35">
        <v>6</v>
      </c>
      <c r="F15" s="36">
        <v>0.95</v>
      </c>
      <c r="G15" s="34"/>
      <c r="H15" s="32"/>
      <c r="I15" s="37">
        <v>26253</v>
      </c>
      <c r="J15" s="38"/>
      <c r="K15" s="39"/>
      <c r="L15" s="38">
        <f t="shared" si="0"/>
        <v>-5448</v>
      </c>
      <c r="M15" s="40"/>
      <c r="N15" s="40"/>
      <c r="O15" s="41"/>
      <c r="P15" s="38">
        <f t="shared" si="1"/>
        <v>20805</v>
      </c>
      <c r="Q15" s="37"/>
      <c r="R15" s="42">
        <v>0</v>
      </c>
      <c r="S15" s="43"/>
      <c r="T15" s="44"/>
      <c r="U15" s="45">
        <f t="shared" si="2"/>
        <v>0</v>
      </c>
      <c r="V15" s="46"/>
      <c r="W15" s="46">
        <v>1095</v>
      </c>
      <c r="X15" s="46"/>
      <c r="Y15" s="46">
        <f t="shared" si="3"/>
        <v>21900</v>
      </c>
    </row>
    <row r="16" spans="1:25" s="19" customFormat="1" ht="16.5" x14ac:dyDescent="0.25">
      <c r="A16" s="32"/>
      <c r="B16" s="33" t="s">
        <v>51</v>
      </c>
      <c r="C16" s="34"/>
      <c r="D16" s="110">
        <v>3825</v>
      </c>
      <c r="E16" s="35">
        <v>6</v>
      </c>
      <c r="F16" s="36">
        <v>0.95</v>
      </c>
      <c r="G16" s="34"/>
      <c r="H16" s="32"/>
      <c r="I16" s="37">
        <v>0</v>
      </c>
      <c r="J16" s="38"/>
      <c r="K16" s="39"/>
      <c r="L16" s="38">
        <f t="shared" si="0"/>
        <v>21802.5</v>
      </c>
      <c r="M16" s="40"/>
      <c r="N16" s="40"/>
      <c r="O16" s="41"/>
      <c r="P16" s="38">
        <f t="shared" si="1"/>
        <v>21802.5</v>
      </c>
      <c r="Q16" s="37"/>
      <c r="R16" s="42">
        <v>0</v>
      </c>
      <c r="S16" s="43"/>
      <c r="T16" s="44"/>
      <c r="U16" s="45">
        <f t="shared" si="2"/>
        <v>0</v>
      </c>
      <c r="V16" s="46"/>
      <c r="W16" s="46">
        <v>1147</v>
      </c>
      <c r="X16" s="46"/>
      <c r="Y16" s="46">
        <f t="shared" si="3"/>
        <v>22949.5</v>
      </c>
    </row>
    <row r="17" spans="1:25" s="19" customFormat="1" ht="16.5" x14ac:dyDescent="0.25">
      <c r="A17" s="32">
        <v>3</v>
      </c>
      <c r="B17" s="33" t="s">
        <v>53</v>
      </c>
      <c r="C17" s="34"/>
      <c r="D17" s="110">
        <v>3533</v>
      </c>
      <c r="E17" s="35">
        <v>6</v>
      </c>
      <c r="F17" s="36">
        <v>0.75</v>
      </c>
      <c r="G17" s="34"/>
      <c r="H17" s="32"/>
      <c r="I17" s="37">
        <v>55297</v>
      </c>
      <c r="J17" s="38"/>
      <c r="K17" s="39"/>
      <c r="L17" s="38">
        <f t="shared" si="0"/>
        <v>-39398.5</v>
      </c>
      <c r="M17" s="40"/>
      <c r="N17" s="40"/>
      <c r="O17" s="41"/>
      <c r="P17" s="38">
        <f t="shared" si="1"/>
        <v>15898.5</v>
      </c>
      <c r="Q17" s="37"/>
      <c r="R17" s="42">
        <v>0</v>
      </c>
      <c r="S17" s="43"/>
      <c r="T17" s="44"/>
      <c r="U17" s="45">
        <f t="shared" si="2"/>
        <v>0</v>
      </c>
      <c r="V17" s="46"/>
      <c r="W17" s="46">
        <v>5299</v>
      </c>
      <c r="X17" s="46"/>
      <c r="Y17" s="46">
        <f t="shared" si="3"/>
        <v>21197.5</v>
      </c>
    </row>
    <row r="18" spans="1:25" s="19" customFormat="1" ht="16.5" x14ac:dyDescent="0.25">
      <c r="A18" s="32"/>
      <c r="B18" s="33" t="s">
        <v>52</v>
      </c>
      <c r="C18" s="34"/>
      <c r="D18" s="110">
        <v>3717</v>
      </c>
      <c r="E18" s="35">
        <v>2</v>
      </c>
      <c r="F18" s="36">
        <v>0.75</v>
      </c>
      <c r="G18" s="34"/>
      <c r="H18" s="32"/>
      <c r="I18" s="37">
        <v>0</v>
      </c>
      <c r="J18" s="38"/>
      <c r="K18" s="39"/>
      <c r="L18" s="38">
        <f t="shared" si="0"/>
        <v>5575.5</v>
      </c>
      <c r="M18" s="40"/>
      <c r="N18" s="40"/>
      <c r="O18" s="41"/>
      <c r="P18" s="37">
        <f t="shared" si="1"/>
        <v>5575.5</v>
      </c>
      <c r="Q18" s="37"/>
      <c r="R18" s="42">
        <v>0</v>
      </c>
      <c r="S18" s="43"/>
      <c r="T18" s="44"/>
      <c r="U18" s="45">
        <f t="shared" si="2"/>
        <v>0</v>
      </c>
      <c r="V18" s="46"/>
      <c r="W18" s="46">
        <v>1858</v>
      </c>
      <c r="X18" s="46"/>
      <c r="Y18" s="46">
        <f t="shared" si="3"/>
        <v>7433.5</v>
      </c>
    </row>
    <row r="19" spans="1:25" s="19" customFormat="1" ht="16.5" x14ac:dyDescent="0.25">
      <c r="A19" s="32"/>
      <c r="B19" s="33" t="s">
        <v>54</v>
      </c>
      <c r="C19" s="34"/>
      <c r="D19" s="110">
        <v>3615.23</v>
      </c>
      <c r="E19" s="35">
        <v>3</v>
      </c>
      <c r="F19" s="36">
        <v>0.5</v>
      </c>
      <c r="G19" s="34"/>
      <c r="H19" s="32"/>
      <c r="I19" s="37">
        <v>0</v>
      </c>
      <c r="J19" s="38"/>
      <c r="K19" s="39"/>
      <c r="L19" s="38">
        <f t="shared" si="0"/>
        <v>5422.8450000000003</v>
      </c>
      <c r="M19" s="40"/>
      <c r="N19" s="40"/>
      <c r="O19" s="41"/>
      <c r="P19" s="37">
        <f t="shared" si="1"/>
        <v>5422.8450000000003</v>
      </c>
      <c r="Q19" s="37"/>
      <c r="R19" s="42">
        <v>0</v>
      </c>
      <c r="S19" s="43"/>
      <c r="T19" s="44"/>
      <c r="U19" s="45">
        <f t="shared" si="2"/>
        <v>0</v>
      </c>
      <c r="V19" s="46"/>
      <c r="W19" s="46">
        <v>5422</v>
      </c>
      <c r="X19" s="46"/>
      <c r="Y19" s="46">
        <f t="shared" si="3"/>
        <v>10844.845000000001</v>
      </c>
    </row>
    <row r="20" spans="1:25" s="18" customFormat="1" ht="16.5" x14ac:dyDescent="0.25">
      <c r="A20" s="47"/>
      <c r="B20" s="48" t="s">
        <v>12</v>
      </c>
      <c r="C20" s="47"/>
      <c r="D20" s="47"/>
      <c r="E20" s="47"/>
      <c r="F20" s="49"/>
      <c r="G20" s="47"/>
      <c r="H20" s="50" t="s">
        <v>35</v>
      </c>
      <c r="I20" s="51">
        <f>SUM(I13:I19)</f>
        <v>87332</v>
      </c>
      <c r="J20" s="52"/>
      <c r="K20" s="53" t="s">
        <v>35</v>
      </c>
      <c r="L20" s="54">
        <f>SUM(L13:L19)</f>
        <v>-8320.150999999998</v>
      </c>
      <c r="M20" s="4"/>
      <c r="N20" s="4"/>
      <c r="O20" s="50" t="s">
        <v>35</v>
      </c>
      <c r="P20" s="51">
        <f>SUM(P13:P19)</f>
        <v>79011.849000000002</v>
      </c>
      <c r="Q20" s="55"/>
      <c r="R20" s="56"/>
      <c r="S20" s="20"/>
      <c r="T20" s="57"/>
      <c r="U20" s="58">
        <f>SUM(U13:U19)+1</f>
        <v>1914.3760000000002</v>
      </c>
      <c r="V20" s="4"/>
      <c r="W20" s="4">
        <f>SUM(W13:W19)</f>
        <v>68301</v>
      </c>
      <c r="X20" s="4"/>
      <c r="Y20" s="111">
        <f>SUM(Y13:Y19)</f>
        <v>147312.84900000002</v>
      </c>
    </row>
    <row r="21" spans="1:25" s="18" customFormat="1" ht="16.5" x14ac:dyDescent="0.25">
      <c r="A21" s="47"/>
      <c r="B21" s="105" t="s">
        <v>59</v>
      </c>
      <c r="C21" s="106"/>
      <c r="D21" s="107">
        <v>0.23401</v>
      </c>
      <c r="E21" s="59"/>
      <c r="F21" s="49"/>
      <c r="G21" s="47"/>
      <c r="H21" s="60"/>
      <c r="I21" s="61">
        <v>11131</v>
      </c>
      <c r="J21" s="52"/>
      <c r="K21" s="62"/>
      <c r="L21" s="38">
        <f>P21-I21</f>
        <v>7358.5627844900009</v>
      </c>
      <c r="M21" s="4"/>
      <c r="N21" s="4"/>
      <c r="O21" s="60"/>
      <c r="P21" s="61">
        <f>SUM(P20*D21)</f>
        <v>18489.562784490001</v>
      </c>
      <c r="Q21" s="61"/>
      <c r="R21" s="56"/>
      <c r="S21" s="20"/>
      <c r="T21" s="63"/>
      <c r="U21" s="64">
        <v>859</v>
      </c>
      <c r="V21" s="4"/>
      <c r="W21" s="4">
        <f>SUM(W20*D21)</f>
        <v>15983.11701</v>
      </c>
      <c r="X21" s="4"/>
      <c r="Y21" s="46">
        <f t="shared" si="3"/>
        <v>34472.679794490003</v>
      </c>
    </row>
    <row r="22" spans="1:25" s="18" customFormat="1" ht="16.5" x14ac:dyDescent="0.25">
      <c r="A22" s="47"/>
      <c r="B22" s="48" t="s">
        <v>39</v>
      </c>
      <c r="C22" s="47"/>
      <c r="D22" s="47"/>
      <c r="E22" s="47"/>
      <c r="F22" s="49"/>
      <c r="G22" s="47"/>
      <c r="H22" s="50" t="s">
        <v>35</v>
      </c>
      <c r="I22" s="51">
        <f>SUM(I20:I21)</f>
        <v>98463</v>
      </c>
      <c r="J22" s="52"/>
      <c r="K22" s="65" t="s">
        <v>35</v>
      </c>
      <c r="L22" s="54">
        <f>SUM(L20:L21)</f>
        <v>-961.5882155099971</v>
      </c>
      <c r="M22" s="66"/>
      <c r="N22" s="66"/>
      <c r="O22" s="67" t="s">
        <v>35</v>
      </c>
      <c r="P22" s="51">
        <f>SUM(P20:P21)</f>
        <v>97501.411784490003</v>
      </c>
      <c r="Q22" s="55"/>
      <c r="R22" s="56"/>
      <c r="S22" s="20"/>
      <c r="T22" s="57" t="s">
        <v>35</v>
      </c>
      <c r="U22" s="68">
        <f>SUM(U20:U21)</f>
        <v>2773.3760000000002</v>
      </c>
      <c r="V22" s="4"/>
      <c r="W22" s="112">
        <f>SUM(W20:W21)</f>
        <v>84284.117010000002</v>
      </c>
      <c r="X22" s="4"/>
      <c r="Y22" s="112">
        <f>SUM(Y20:Y21)</f>
        <v>181785.52879449003</v>
      </c>
    </row>
    <row r="23" spans="1:25" s="18" customFormat="1" ht="16.5" x14ac:dyDescent="0.25">
      <c r="A23" s="47"/>
      <c r="B23" s="47"/>
      <c r="C23" s="47"/>
      <c r="D23" s="47"/>
      <c r="E23" s="47"/>
      <c r="F23" s="56"/>
      <c r="G23" s="47"/>
      <c r="H23" s="60"/>
      <c r="I23" s="61"/>
      <c r="J23" s="52"/>
      <c r="K23" s="62"/>
      <c r="L23" s="69"/>
      <c r="M23" s="4"/>
      <c r="N23" s="4"/>
      <c r="O23" s="60"/>
      <c r="P23" s="61"/>
      <c r="Q23" s="61"/>
      <c r="R23" s="56"/>
      <c r="S23" s="20"/>
      <c r="T23" s="57"/>
      <c r="U23" s="68"/>
      <c r="V23" s="4"/>
      <c r="W23" s="4"/>
      <c r="X23" s="4"/>
      <c r="Y23" s="46"/>
    </row>
    <row r="24" spans="1:25" s="18" customFormat="1" ht="16.5" x14ac:dyDescent="0.25">
      <c r="A24" s="3" t="s">
        <v>26</v>
      </c>
      <c r="B24" s="3" t="s">
        <v>18</v>
      </c>
      <c r="C24" s="4"/>
      <c r="D24" s="4"/>
      <c r="E24" s="4"/>
      <c r="F24" s="4"/>
      <c r="G24" s="4"/>
      <c r="H24" s="62"/>
      <c r="I24" s="52"/>
      <c r="J24" s="52"/>
      <c r="K24" s="62"/>
      <c r="L24" s="52"/>
      <c r="M24" s="4"/>
      <c r="N24" s="4"/>
      <c r="O24" s="60"/>
      <c r="P24" s="61"/>
      <c r="Q24" s="61"/>
      <c r="R24" s="56"/>
      <c r="S24" s="20"/>
      <c r="T24" s="57"/>
      <c r="U24" s="68"/>
      <c r="V24" s="4"/>
      <c r="W24" s="4"/>
      <c r="X24" s="4"/>
      <c r="Y24" s="46"/>
    </row>
    <row r="25" spans="1:25" s="19" customFormat="1" ht="16.5" x14ac:dyDescent="0.25">
      <c r="A25" s="70">
        <v>1</v>
      </c>
      <c r="B25" s="10" t="s">
        <v>22</v>
      </c>
      <c r="C25" s="46"/>
      <c r="D25" s="46" t="s">
        <v>41</v>
      </c>
      <c r="E25" s="46"/>
      <c r="F25" s="46"/>
      <c r="G25" s="46"/>
      <c r="H25" s="32" t="s">
        <v>35</v>
      </c>
      <c r="I25" s="37">
        <v>500</v>
      </c>
      <c r="J25" s="38"/>
      <c r="K25" s="39" t="s">
        <v>35</v>
      </c>
      <c r="L25" s="38">
        <f>P25-I25</f>
        <v>0</v>
      </c>
      <c r="M25" s="46"/>
      <c r="N25" s="46"/>
      <c r="O25" s="32" t="s">
        <v>35</v>
      </c>
      <c r="P25" s="37">
        <v>500</v>
      </c>
      <c r="Q25" s="37"/>
      <c r="R25" s="42">
        <v>0</v>
      </c>
      <c r="S25" s="43"/>
      <c r="T25" s="44" t="s">
        <v>35</v>
      </c>
      <c r="U25" s="45">
        <f>SUM(P25*R25)</f>
        <v>0</v>
      </c>
      <c r="V25" s="46"/>
      <c r="W25" s="46">
        <v>9588</v>
      </c>
      <c r="X25" s="46"/>
      <c r="Y25" s="46">
        <f>SUM(W25,P25)</f>
        <v>10088</v>
      </c>
    </row>
    <row r="26" spans="1:25" s="19" customFormat="1" ht="16.5" x14ac:dyDescent="0.25">
      <c r="A26" s="70">
        <v>2</v>
      </c>
      <c r="B26" s="10" t="s">
        <v>23</v>
      </c>
      <c r="C26" s="46"/>
      <c r="D26" s="46"/>
      <c r="E26" s="46"/>
      <c r="F26" s="46"/>
      <c r="G26" s="46"/>
      <c r="H26" s="32"/>
      <c r="I26" s="37">
        <v>850</v>
      </c>
      <c r="J26" s="38"/>
      <c r="K26" s="39"/>
      <c r="L26" s="38">
        <f>P26-I26</f>
        <v>0</v>
      </c>
      <c r="M26" s="46"/>
      <c r="N26" s="46"/>
      <c r="O26" s="32"/>
      <c r="P26" s="37">
        <v>850</v>
      </c>
      <c r="Q26" s="37"/>
      <c r="R26" s="42">
        <v>0</v>
      </c>
      <c r="S26" s="43"/>
      <c r="T26" s="71"/>
      <c r="U26" s="45">
        <f>SUM(P26*R26)</f>
        <v>0</v>
      </c>
      <c r="V26" s="46"/>
      <c r="W26" s="46">
        <v>7755</v>
      </c>
      <c r="X26" s="46"/>
      <c r="Y26" s="46">
        <f t="shared" si="3"/>
        <v>8605</v>
      </c>
    </row>
    <row r="27" spans="1:25" s="18" customFormat="1" ht="16.5" x14ac:dyDescent="0.25">
      <c r="A27" s="3"/>
      <c r="B27" s="3" t="s">
        <v>24</v>
      </c>
      <c r="C27" s="4"/>
      <c r="D27" s="4"/>
      <c r="E27" s="4"/>
      <c r="F27" s="4"/>
      <c r="G27" s="4"/>
      <c r="H27" s="50" t="s">
        <v>35</v>
      </c>
      <c r="I27" s="51">
        <f>SUM(I25:I26)</f>
        <v>1350</v>
      </c>
      <c r="J27" s="72"/>
      <c r="K27" s="73" t="s">
        <v>35</v>
      </c>
      <c r="L27" s="54">
        <f>SUM(L25:L26)</f>
        <v>0</v>
      </c>
      <c r="M27" s="7">
        <f>SUM(M25:M26)</f>
        <v>0</v>
      </c>
      <c r="N27" s="7"/>
      <c r="O27" s="74" t="s">
        <v>35</v>
      </c>
      <c r="P27" s="51">
        <f>SUM(P25:P26)</f>
        <v>1350</v>
      </c>
      <c r="Q27" s="55"/>
      <c r="R27" s="56"/>
      <c r="S27" s="20"/>
      <c r="T27" s="57" t="s">
        <v>35</v>
      </c>
      <c r="U27" s="75">
        <f>SUM(U25:U26)</f>
        <v>0</v>
      </c>
      <c r="V27" s="4"/>
      <c r="W27" s="4"/>
      <c r="X27" s="4"/>
      <c r="Y27" s="75">
        <f>SUM(Y25:Y26)</f>
        <v>18693</v>
      </c>
    </row>
    <row r="28" spans="1:25" s="18" customFormat="1" ht="16.5" x14ac:dyDescent="0.25">
      <c r="A28" s="3"/>
      <c r="B28" s="76"/>
      <c r="C28" s="4"/>
      <c r="D28" s="4"/>
      <c r="E28" s="4"/>
      <c r="F28" s="4"/>
      <c r="G28" s="4"/>
      <c r="H28" s="60"/>
      <c r="I28" s="61"/>
      <c r="J28" s="52"/>
      <c r="K28" s="62"/>
      <c r="L28" s="52"/>
      <c r="M28" s="4"/>
      <c r="N28" s="4"/>
      <c r="O28" s="60"/>
      <c r="P28" s="61"/>
      <c r="Q28" s="61"/>
      <c r="R28" s="56"/>
      <c r="S28" s="20"/>
      <c r="T28" s="57"/>
      <c r="U28" s="68"/>
      <c r="V28" s="4"/>
      <c r="W28" s="4"/>
      <c r="X28" s="4"/>
      <c r="Y28" s="46"/>
    </row>
    <row r="29" spans="1:25" s="18" customFormat="1" ht="16.5" x14ac:dyDescent="0.25">
      <c r="A29" s="3" t="s">
        <v>27</v>
      </c>
      <c r="B29" s="3" t="s">
        <v>19</v>
      </c>
      <c r="C29" s="4"/>
      <c r="D29" s="4"/>
      <c r="E29" s="4"/>
      <c r="F29" s="4"/>
      <c r="G29" s="4"/>
      <c r="H29" s="60" t="s">
        <v>35</v>
      </c>
      <c r="I29" s="61">
        <v>0</v>
      </c>
      <c r="J29" s="52"/>
      <c r="K29" s="62" t="s">
        <v>35</v>
      </c>
      <c r="L29" s="52">
        <v>0</v>
      </c>
      <c r="M29" s="4"/>
      <c r="N29" s="4"/>
      <c r="O29" s="60" t="s">
        <v>35</v>
      </c>
      <c r="P29" s="61">
        <v>0</v>
      </c>
      <c r="Q29" s="61"/>
      <c r="R29" s="56">
        <v>0</v>
      </c>
      <c r="S29" s="20"/>
      <c r="T29" s="57" t="s">
        <v>35</v>
      </c>
      <c r="U29" s="68">
        <f>SUM(P29*R29)</f>
        <v>0</v>
      </c>
      <c r="V29" s="4"/>
      <c r="W29" s="4">
        <v>0</v>
      </c>
      <c r="X29" s="4"/>
      <c r="Y29" s="46">
        <f>SUM(W29,P29)</f>
        <v>0</v>
      </c>
    </row>
    <row r="30" spans="1:25" s="18" customFormat="1" ht="16.5" x14ac:dyDescent="0.25">
      <c r="A30" s="3"/>
      <c r="B30" s="76"/>
      <c r="C30" s="4"/>
      <c r="D30" s="4"/>
      <c r="E30" s="4"/>
      <c r="F30" s="4"/>
      <c r="G30" s="4"/>
      <c r="H30" s="60"/>
      <c r="I30" s="61"/>
      <c r="J30" s="52"/>
      <c r="K30" s="62"/>
      <c r="L30" s="52"/>
      <c r="M30" s="4"/>
      <c r="N30" s="4"/>
      <c r="O30" s="60"/>
      <c r="P30" s="61"/>
      <c r="Q30" s="61"/>
      <c r="R30" s="56"/>
      <c r="S30" s="20"/>
      <c r="T30" s="57"/>
      <c r="U30" s="68"/>
      <c r="V30" s="4"/>
      <c r="W30" s="4"/>
      <c r="X30" s="4"/>
      <c r="Y30" s="46">
        <f t="shared" si="3"/>
        <v>0</v>
      </c>
    </row>
    <row r="31" spans="1:25" s="18" customFormat="1" ht="16.5" x14ac:dyDescent="0.25">
      <c r="A31" s="3" t="s">
        <v>28</v>
      </c>
      <c r="B31" s="3" t="s">
        <v>20</v>
      </c>
      <c r="C31" s="4"/>
      <c r="D31" s="4"/>
      <c r="E31" s="4"/>
      <c r="F31" s="4"/>
      <c r="G31" s="4"/>
      <c r="H31" s="60"/>
      <c r="I31" s="61"/>
      <c r="J31" s="52"/>
      <c r="K31" s="62"/>
      <c r="L31" s="52"/>
      <c r="M31" s="4"/>
      <c r="N31" s="4"/>
      <c r="O31" s="60"/>
      <c r="P31" s="61"/>
      <c r="Q31" s="61"/>
      <c r="R31" s="56"/>
      <c r="S31" s="20"/>
      <c r="T31" s="57"/>
      <c r="U31" s="68"/>
      <c r="V31" s="4"/>
      <c r="W31" s="4"/>
      <c r="X31" s="4"/>
      <c r="Y31" s="46">
        <f t="shared" si="3"/>
        <v>0</v>
      </c>
    </row>
    <row r="32" spans="1:25" s="18" customFormat="1" ht="16.5" x14ac:dyDescent="0.25">
      <c r="A32" s="70">
        <v>1</v>
      </c>
      <c r="B32" s="10" t="s">
        <v>45</v>
      </c>
      <c r="C32" s="4"/>
      <c r="D32" s="4"/>
      <c r="E32" s="4"/>
      <c r="F32" s="4"/>
      <c r="G32" s="4"/>
      <c r="H32" s="32" t="s">
        <v>35</v>
      </c>
      <c r="I32" s="37">
        <v>0</v>
      </c>
      <c r="J32" s="38"/>
      <c r="K32" s="39"/>
      <c r="L32" s="38">
        <f>P32-I32</f>
        <v>0</v>
      </c>
      <c r="M32" s="46"/>
      <c r="N32" s="46"/>
      <c r="O32" s="32" t="s">
        <v>35</v>
      </c>
      <c r="P32" s="37">
        <v>0</v>
      </c>
      <c r="Q32" s="37"/>
      <c r="R32" s="42">
        <v>0</v>
      </c>
      <c r="S32" s="43"/>
      <c r="T32" s="44"/>
      <c r="U32" s="45">
        <v>0</v>
      </c>
      <c r="V32" s="4"/>
      <c r="W32" s="4">
        <v>0</v>
      </c>
      <c r="X32" s="4"/>
      <c r="Y32" s="46">
        <f>SUM(W32,P32)</f>
        <v>0</v>
      </c>
    </row>
    <row r="33" spans="1:25" s="18" customFormat="1" ht="16.5" x14ac:dyDescent="0.25">
      <c r="A33" s="70">
        <v>2</v>
      </c>
      <c r="B33" s="10" t="s">
        <v>5</v>
      </c>
      <c r="C33" s="4"/>
      <c r="D33" s="4"/>
      <c r="E33" s="4"/>
      <c r="F33" s="4"/>
      <c r="G33" s="4"/>
      <c r="H33" s="32"/>
      <c r="I33" s="37">
        <v>164</v>
      </c>
      <c r="J33" s="38"/>
      <c r="K33" s="39"/>
      <c r="L33" s="38">
        <f>P33-I33</f>
        <v>0</v>
      </c>
      <c r="M33" s="46"/>
      <c r="N33" s="46"/>
      <c r="O33" s="32"/>
      <c r="P33" s="37">
        <v>164</v>
      </c>
      <c r="Q33" s="37"/>
      <c r="R33" s="42">
        <v>0</v>
      </c>
      <c r="S33" s="20"/>
      <c r="T33" s="63"/>
      <c r="U33" s="45">
        <f>SUM(P33*R33)</f>
        <v>0</v>
      </c>
      <c r="V33" s="4"/>
      <c r="W33" s="4">
        <v>11522</v>
      </c>
      <c r="X33" s="4"/>
      <c r="Y33" s="46">
        <f>SUM(W33,P33)</f>
        <v>11686</v>
      </c>
    </row>
    <row r="34" spans="1:25" s="18" customFormat="1" ht="16.5" x14ac:dyDescent="0.25">
      <c r="A34" s="3"/>
      <c r="B34" s="3" t="s">
        <v>21</v>
      </c>
      <c r="C34" s="4"/>
      <c r="D34" s="4"/>
      <c r="E34" s="4"/>
      <c r="F34" s="4"/>
      <c r="G34" s="4"/>
      <c r="H34" s="50" t="s">
        <v>35</v>
      </c>
      <c r="I34" s="51">
        <f>SUM(I33:I33)</f>
        <v>164</v>
      </c>
      <c r="J34" s="72"/>
      <c r="K34" s="73" t="s">
        <v>35</v>
      </c>
      <c r="L34" s="54">
        <f>SUM(L32:L33)</f>
        <v>0</v>
      </c>
      <c r="M34" s="7">
        <f>SUM(M33:M33)</f>
        <v>0</v>
      </c>
      <c r="N34" s="7"/>
      <c r="O34" s="74" t="s">
        <v>35</v>
      </c>
      <c r="P34" s="51">
        <f>SUM(P33:P33)</f>
        <v>164</v>
      </c>
      <c r="Q34" s="55"/>
      <c r="R34" s="56"/>
      <c r="S34" s="20"/>
      <c r="T34" s="57" t="s">
        <v>35</v>
      </c>
      <c r="U34" s="75">
        <f>SUM(U32:U33)</f>
        <v>0</v>
      </c>
      <c r="V34" s="4"/>
      <c r="W34" s="4"/>
      <c r="X34" s="4"/>
      <c r="Y34" s="75">
        <f>SUM(Y33:Y33)</f>
        <v>11686</v>
      </c>
    </row>
    <row r="35" spans="1:25" s="18" customFormat="1" ht="16.5" x14ac:dyDescent="0.25">
      <c r="A35" s="3"/>
      <c r="B35" s="3"/>
      <c r="C35" s="4"/>
      <c r="D35" s="4"/>
      <c r="E35" s="4"/>
      <c r="F35" s="4"/>
      <c r="G35" s="4"/>
      <c r="H35" s="60"/>
      <c r="I35" s="61"/>
      <c r="J35" s="52"/>
      <c r="K35" s="62"/>
      <c r="L35" s="52"/>
      <c r="M35" s="4"/>
      <c r="N35" s="4"/>
      <c r="O35" s="60"/>
      <c r="P35" s="61"/>
      <c r="Q35" s="61"/>
      <c r="R35" s="56"/>
      <c r="S35" s="20"/>
      <c r="T35" s="57"/>
      <c r="U35" s="68"/>
      <c r="V35" s="4"/>
      <c r="W35" s="4"/>
      <c r="X35" s="4"/>
      <c r="Y35" s="46">
        <f t="shared" si="3"/>
        <v>0</v>
      </c>
    </row>
    <row r="36" spans="1:25" s="18" customFormat="1" ht="16.5" x14ac:dyDescent="0.25">
      <c r="A36" s="3" t="s">
        <v>31</v>
      </c>
      <c r="B36" s="3" t="s">
        <v>14</v>
      </c>
      <c r="C36" s="4"/>
      <c r="D36" s="4"/>
      <c r="E36" s="4"/>
      <c r="F36" s="4"/>
      <c r="G36" s="4"/>
      <c r="H36" s="60"/>
      <c r="I36" s="61"/>
      <c r="J36" s="52"/>
      <c r="K36" s="62"/>
      <c r="L36" s="52"/>
      <c r="M36" s="4"/>
      <c r="N36" s="4"/>
      <c r="O36" s="60"/>
      <c r="P36" s="61"/>
      <c r="Q36" s="61"/>
      <c r="R36" s="56"/>
      <c r="S36" s="20"/>
      <c r="T36" s="57"/>
      <c r="U36" s="68"/>
      <c r="V36" s="4"/>
      <c r="W36" s="4"/>
      <c r="X36" s="4"/>
      <c r="Y36" s="46">
        <f t="shared" si="3"/>
        <v>0</v>
      </c>
    </row>
    <row r="37" spans="1:25" s="19" customFormat="1" ht="16.5" x14ac:dyDescent="0.25">
      <c r="A37" s="32">
        <v>1</v>
      </c>
      <c r="B37" s="33" t="s">
        <v>44</v>
      </c>
      <c r="C37" s="34"/>
      <c r="D37" s="46"/>
      <c r="E37" s="46"/>
      <c r="F37" s="46"/>
      <c r="G37" s="46"/>
      <c r="H37" s="32" t="s">
        <v>35</v>
      </c>
      <c r="I37" s="37">
        <v>1042</v>
      </c>
      <c r="J37" s="38"/>
      <c r="K37" s="77" t="s">
        <v>35</v>
      </c>
      <c r="L37" s="38">
        <f>P37-I37</f>
        <v>550</v>
      </c>
      <c r="M37" s="78"/>
      <c r="N37" s="78"/>
      <c r="O37" s="41" t="s">
        <v>35</v>
      </c>
      <c r="P37" s="37">
        <v>1592</v>
      </c>
      <c r="Q37" s="37"/>
      <c r="R37" s="42">
        <v>0</v>
      </c>
      <c r="S37" s="43"/>
      <c r="T37" s="44" t="s">
        <v>35</v>
      </c>
      <c r="U37" s="45">
        <f t="shared" ref="U37:U41" si="4">SUM(P37*R37)</f>
        <v>0</v>
      </c>
      <c r="V37" s="46"/>
      <c r="W37" s="46">
        <v>11895</v>
      </c>
      <c r="X37" s="46"/>
      <c r="Y37" s="46">
        <f t="shared" si="3"/>
        <v>13487</v>
      </c>
    </row>
    <row r="38" spans="1:25" s="19" customFormat="1" ht="16.5" x14ac:dyDescent="0.25">
      <c r="A38" s="32">
        <v>2</v>
      </c>
      <c r="B38" s="33" t="s">
        <v>13</v>
      </c>
      <c r="C38" s="34"/>
      <c r="D38" s="46"/>
      <c r="E38" s="46"/>
      <c r="F38" s="46"/>
      <c r="G38" s="46"/>
      <c r="H38" s="41"/>
      <c r="I38" s="37">
        <v>300</v>
      </c>
      <c r="J38" s="38"/>
      <c r="K38" s="79"/>
      <c r="L38" s="38">
        <f>P38-I38</f>
        <v>412</v>
      </c>
      <c r="M38" s="46"/>
      <c r="N38" s="46"/>
      <c r="O38" s="41"/>
      <c r="P38" s="37">
        <v>712</v>
      </c>
      <c r="Q38" s="37"/>
      <c r="R38" s="42">
        <v>0</v>
      </c>
      <c r="S38" s="43"/>
      <c r="T38" s="44"/>
      <c r="U38" s="45">
        <f t="shared" si="4"/>
        <v>0</v>
      </c>
      <c r="V38" s="46"/>
      <c r="W38" s="46">
        <v>23699</v>
      </c>
      <c r="X38" s="46"/>
      <c r="Y38" s="46">
        <f t="shared" si="3"/>
        <v>24411</v>
      </c>
    </row>
    <row r="39" spans="1:25" s="19" customFormat="1" ht="16.5" x14ac:dyDescent="0.25">
      <c r="A39" s="32">
        <v>3</v>
      </c>
      <c r="B39" s="33" t="s">
        <v>10</v>
      </c>
      <c r="C39" s="34"/>
      <c r="D39" s="46"/>
      <c r="E39" s="46"/>
      <c r="F39" s="46"/>
      <c r="G39" s="46"/>
      <c r="H39" s="41"/>
      <c r="I39" s="37">
        <v>2578</v>
      </c>
      <c r="J39" s="38"/>
      <c r="K39" s="79"/>
      <c r="L39" s="38">
        <f>P39-I39</f>
        <v>0</v>
      </c>
      <c r="M39" s="46"/>
      <c r="N39" s="46"/>
      <c r="O39" s="41"/>
      <c r="P39" s="37">
        <v>2578</v>
      </c>
      <c r="Q39" s="37"/>
      <c r="R39" s="42">
        <v>0</v>
      </c>
      <c r="S39" s="43"/>
      <c r="T39" s="44"/>
      <c r="U39" s="45">
        <f t="shared" si="4"/>
        <v>0</v>
      </c>
      <c r="V39" s="46"/>
      <c r="W39" s="46">
        <v>35789</v>
      </c>
      <c r="X39" s="46"/>
      <c r="Y39" s="46">
        <f t="shared" si="3"/>
        <v>38367</v>
      </c>
    </row>
    <row r="40" spans="1:25" s="19" customFormat="1" ht="16.5" x14ac:dyDescent="0.25">
      <c r="A40" s="32">
        <v>4</v>
      </c>
      <c r="B40" s="33" t="s">
        <v>42</v>
      </c>
      <c r="C40" s="34"/>
      <c r="D40" s="46"/>
      <c r="E40" s="46"/>
      <c r="F40" s="46"/>
      <c r="G40" s="46"/>
      <c r="H40" s="41"/>
      <c r="I40" s="37">
        <v>1927</v>
      </c>
      <c r="J40" s="38"/>
      <c r="K40" s="79"/>
      <c r="L40" s="38">
        <f>P40-I40</f>
        <v>0</v>
      </c>
      <c r="M40" s="46"/>
      <c r="N40" s="46"/>
      <c r="O40" s="41"/>
      <c r="P40" s="37">
        <v>1927</v>
      </c>
      <c r="Q40" s="37"/>
      <c r="R40" s="42">
        <v>1</v>
      </c>
      <c r="S40" s="43"/>
      <c r="T40" s="44"/>
      <c r="U40" s="45">
        <f t="shared" si="4"/>
        <v>1927</v>
      </c>
      <c r="V40" s="46"/>
      <c r="W40" s="46">
        <v>32114</v>
      </c>
      <c r="X40" s="46"/>
      <c r="Y40" s="46">
        <f t="shared" si="3"/>
        <v>34041</v>
      </c>
    </row>
    <row r="41" spans="1:25" s="19" customFormat="1" ht="16.5" x14ac:dyDescent="0.25">
      <c r="A41" s="32">
        <v>5</v>
      </c>
      <c r="B41" s="33" t="s">
        <v>43</v>
      </c>
      <c r="C41" s="34"/>
      <c r="D41" s="46"/>
      <c r="E41" s="46"/>
      <c r="F41" s="46"/>
      <c r="G41" s="46"/>
      <c r="H41" s="41"/>
      <c r="I41" s="37">
        <v>3402</v>
      </c>
      <c r="J41" s="38"/>
      <c r="K41" s="79"/>
      <c r="L41" s="38">
        <f>P41-I41</f>
        <v>0</v>
      </c>
      <c r="M41" s="46"/>
      <c r="N41" s="46"/>
      <c r="O41" s="41"/>
      <c r="P41" s="37">
        <v>3402</v>
      </c>
      <c r="Q41" s="37"/>
      <c r="R41" s="42">
        <v>1</v>
      </c>
      <c r="S41" s="43"/>
      <c r="T41" s="44"/>
      <c r="U41" s="45">
        <f t="shared" si="4"/>
        <v>3402</v>
      </c>
      <c r="V41" s="46"/>
      <c r="W41" s="46">
        <v>115289</v>
      </c>
      <c r="X41" s="46"/>
      <c r="Y41" s="46">
        <f t="shared" si="3"/>
        <v>118691</v>
      </c>
    </row>
    <row r="42" spans="1:25" s="18" customFormat="1" ht="16.5" x14ac:dyDescent="0.25">
      <c r="A42" s="47"/>
      <c r="B42" s="48" t="s">
        <v>15</v>
      </c>
      <c r="C42" s="47"/>
      <c r="D42" s="4"/>
      <c r="E42" s="4"/>
      <c r="F42" s="4"/>
      <c r="G42" s="4"/>
      <c r="H42" s="50" t="s">
        <v>35</v>
      </c>
      <c r="I42" s="51">
        <f>SUM(I37:I41)</f>
        <v>9249</v>
      </c>
      <c r="J42" s="72"/>
      <c r="K42" s="53" t="s">
        <v>35</v>
      </c>
      <c r="L42" s="54">
        <f>SUM(L37:L41)</f>
        <v>962</v>
      </c>
      <c r="M42" s="16"/>
      <c r="N42" s="16"/>
      <c r="O42" s="50" t="s">
        <v>35</v>
      </c>
      <c r="P42" s="51">
        <f>SUM(P37:P41)</f>
        <v>10211</v>
      </c>
      <c r="Q42" s="55"/>
      <c r="R42" s="56"/>
      <c r="S42" s="20"/>
      <c r="T42" s="57" t="s">
        <v>35</v>
      </c>
      <c r="U42" s="75">
        <f>SUM(U37:U41)</f>
        <v>5329</v>
      </c>
      <c r="V42" s="4"/>
      <c r="W42" s="75">
        <f>SUM(W37:W41)</f>
        <v>218786</v>
      </c>
      <c r="X42" s="4"/>
      <c r="Y42" s="75">
        <f>SUM(Y37:Y41)</f>
        <v>228997</v>
      </c>
    </row>
    <row r="43" spans="1:25" s="19" customFormat="1" ht="16.5" x14ac:dyDescent="0.25">
      <c r="A43" s="32"/>
      <c r="B43" s="33"/>
      <c r="C43" s="34"/>
      <c r="D43" s="46"/>
      <c r="E43" s="46"/>
      <c r="F43" s="46"/>
      <c r="G43" s="46"/>
      <c r="H43" s="80"/>
      <c r="I43" s="81"/>
      <c r="J43" s="82"/>
      <c r="K43" s="83"/>
      <c r="L43" s="82"/>
      <c r="M43" s="84"/>
      <c r="N43" s="84"/>
      <c r="O43" s="80"/>
      <c r="P43" s="81"/>
      <c r="Q43" s="37"/>
      <c r="R43" s="42"/>
      <c r="S43" s="43"/>
      <c r="T43" s="85"/>
      <c r="U43" s="45"/>
      <c r="V43" s="46"/>
      <c r="W43" s="46"/>
      <c r="X43" s="46"/>
      <c r="Y43" s="46">
        <f t="shared" si="3"/>
        <v>0</v>
      </c>
    </row>
    <row r="44" spans="1:25" s="18" customFormat="1" ht="16.5" x14ac:dyDescent="0.25">
      <c r="A44" s="3" t="s">
        <v>29</v>
      </c>
      <c r="B44" s="3" t="s">
        <v>16</v>
      </c>
      <c r="C44" s="4"/>
      <c r="D44" s="4"/>
      <c r="E44" s="4"/>
      <c r="F44" s="4"/>
      <c r="G44" s="4"/>
      <c r="H44" s="86" t="s">
        <v>35</v>
      </c>
      <c r="I44" s="87">
        <f>SUM(I43:I43)</f>
        <v>0</v>
      </c>
      <c r="J44" s="88"/>
      <c r="K44" s="89" t="s">
        <v>35</v>
      </c>
      <c r="L44" s="88">
        <f>SUM(L43:L43)</f>
        <v>0</v>
      </c>
      <c r="M44" s="4"/>
      <c r="N44" s="4"/>
      <c r="O44" s="86" t="s">
        <v>35</v>
      </c>
      <c r="P44" s="87">
        <v>0</v>
      </c>
      <c r="Q44" s="87"/>
      <c r="R44" s="56">
        <v>0</v>
      </c>
      <c r="S44" s="20"/>
      <c r="T44" s="90" t="s">
        <v>35</v>
      </c>
      <c r="U44" s="91">
        <f>SUM(U43:U43)</f>
        <v>0</v>
      </c>
      <c r="V44" s="4"/>
      <c r="W44" s="4">
        <v>0</v>
      </c>
      <c r="X44" s="4"/>
      <c r="Y44" s="46">
        <f t="shared" si="3"/>
        <v>0</v>
      </c>
    </row>
    <row r="45" spans="1:25" s="18" customFormat="1" ht="16.5" x14ac:dyDescent="0.25">
      <c r="A45" s="3"/>
      <c r="B45" s="92"/>
      <c r="C45" s="4"/>
      <c r="D45" s="4"/>
      <c r="E45" s="4"/>
      <c r="F45" s="4"/>
      <c r="G45" s="4"/>
      <c r="H45" s="60"/>
      <c r="I45" s="93"/>
      <c r="J45" s="94"/>
      <c r="K45" s="62"/>
      <c r="L45" s="52"/>
      <c r="M45" s="4"/>
      <c r="N45" s="4"/>
      <c r="O45" s="60"/>
      <c r="P45" s="61"/>
      <c r="Q45" s="61"/>
      <c r="R45" s="56"/>
      <c r="S45" s="20"/>
      <c r="T45" s="57"/>
      <c r="U45" s="68"/>
      <c r="V45" s="4"/>
      <c r="W45" s="4"/>
      <c r="X45" s="4"/>
      <c r="Y45" s="46">
        <f t="shared" si="3"/>
        <v>0</v>
      </c>
    </row>
    <row r="46" spans="1:25" s="18" customFormat="1" ht="16.5" x14ac:dyDescent="0.25">
      <c r="A46" s="3" t="s">
        <v>30</v>
      </c>
      <c r="B46" s="3" t="s">
        <v>17</v>
      </c>
      <c r="C46" s="4"/>
      <c r="D46" s="4"/>
      <c r="E46" s="4"/>
      <c r="F46" s="4"/>
      <c r="G46" s="4"/>
      <c r="H46" s="60" t="s">
        <v>35</v>
      </c>
      <c r="I46" s="55">
        <v>2952</v>
      </c>
      <c r="J46" s="72"/>
      <c r="K46" s="89" t="s">
        <v>35</v>
      </c>
      <c r="L46" s="38">
        <f>P46-I46</f>
        <v>0</v>
      </c>
      <c r="M46" s="16"/>
      <c r="N46" s="16"/>
      <c r="O46" s="86" t="s">
        <v>35</v>
      </c>
      <c r="P46" s="55">
        <v>2952</v>
      </c>
      <c r="Q46" s="55"/>
      <c r="R46" s="56">
        <v>1</v>
      </c>
      <c r="S46" s="20"/>
      <c r="T46" s="57" t="s">
        <v>35</v>
      </c>
      <c r="U46" s="68">
        <f>SUM(P46*R46)</f>
        <v>2952</v>
      </c>
      <c r="V46" s="4"/>
      <c r="W46" s="4">
        <v>459882</v>
      </c>
      <c r="X46" s="4"/>
      <c r="Y46" s="46">
        <f t="shared" si="3"/>
        <v>462834</v>
      </c>
    </row>
    <row r="47" spans="1:25" s="18" customFormat="1" ht="17.25" thickBot="1" x14ac:dyDescent="0.3">
      <c r="A47" s="4"/>
      <c r="B47" s="76"/>
      <c r="C47" s="4"/>
      <c r="D47" s="4"/>
      <c r="E47" s="4"/>
      <c r="F47" s="4"/>
      <c r="G47" s="4"/>
      <c r="H47" s="60"/>
      <c r="I47" s="61"/>
      <c r="J47" s="52"/>
      <c r="K47" s="62"/>
      <c r="L47" s="69"/>
      <c r="M47" s="4"/>
      <c r="N47" s="4"/>
      <c r="O47" s="60"/>
      <c r="P47" s="61"/>
      <c r="Q47" s="61"/>
      <c r="R47" s="56"/>
      <c r="S47" s="20"/>
      <c r="T47" s="57"/>
      <c r="U47" s="68"/>
      <c r="V47" s="4"/>
      <c r="W47" s="4"/>
      <c r="X47" s="4"/>
      <c r="Y47" s="46">
        <f t="shared" si="3"/>
        <v>0</v>
      </c>
    </row>
    <row r="48" spans="1:25" s="18" customFormat="1" ht="17.25" thickTop="1" x14ac:dyDescent="0.25">
      <c r="A48" s="3"/>
      <c r="B48" s="3" t="s">
        <v>6</v>
      </c>
      <c r="C48" s="4"/>
      <c r="D48" s="4"/>
      <c r="E48" s="4"/>
      <c r="F48" s="4"/>
      <c r="G48" s="4"/>
      <c r="H48" s="95" t="s">
        <v>35</v>
      </c>
      <c r="I48" s="96">
        <f>SUM(I22,I27,I29,I34,I42,I46)</f>
        <v>112178</v>
      </c>
      <c r="J48" s="72"/>
      <c r="K48" s="97" t="s">
        <v>35</v>
      </c>
      <c r="L48" s="98">
        <f>SUM(L22,L27,L29,L34,L42,L46)</f>
        <v>0.41178449000290129</v>
      </c>
      <c r="M48" s="9"/>
      <c r="N48" s="9"/>
      <c r="O48" s="99" t="s">
        <v>35</v>
      </c>
      <c r="P48" s="96">
        <f>SUM(P22,P27,P29,P34,P42,P46)</f>
        <v>112178.41178449</v>
      </c>
      <c r="Q48" s="55"/>
      <c r="R48" s="56"/>
      <c r="S48" s="20"/>
      <c r="T48" s="100" t="s">
        <v>35</v>
      </c>
      <c r="U48" s="101">
        <f>SUM(U22+U27+U29+U34+U42+U44+U46)</f>
        <v>11054.376</v>
      </c>
      <c r="V48" s="108"/>
      <c r="W48" s="101">
        <f>SUM(W22+W27+W29+W34+W42+W44+W46)</f>
        <v>762952.11700999993</v>
      </c>
      <c r="X48" s="4"/>
      <c r="Y48" s="101">
        <f>SUM(Y22+Y27+Y29+Y34+Y42+Y44+Y46)</f>
        <v>903995.52879449003</v>
      </c>
    </row>
    <row r="49" spans="1:25" s="18" customFormat="1" ht="16.5" x14ac:dyDescent="0.25">
      <c r="A49" s="3"/>
      <c r="B49" s="3"/>
      <c r="C49" s="4"/>
      <c r="D49" s="4"/>
      <c r="E49" s="4"/>
      <c r="F49" s="4"/>
      <c r="G49" s="4"/>
      <c r="H49" s="86"/>
      <c r="I49" s="55"/>
      <c r="J49" s="72"/>
      <c r="K49" s="102"/>
      <c r="L49" s="72"/>
      <c r="M49" s="9"/>
      <c r="N49" s="9"/>
      <c r="O49" s="103"/>
      <c r="P49" s="55"/>
      <c r="Q49" s="55"/>
      <c r="R49" s="56"/>
      <c r="S49" s="20"/>
      <c r="T49" s="57"/>
      <c r="U49" s="104"/>
      <c r="V49" s="4"/>
      <c r="W49" s="4"/>
      <c r="X49" s="4"/>
      <c r="Y49" s="4"/>
    </row>
    <row r="50" spans="1:25" s="18" customFormat="1" ht="16.5" x14ac:dyDescent="0.25">
      <c r="A50" s="3"/>
      <c r="B50" s="3"/>
      <c r="C50" s="4"/>
      <c r="D50" s="4"/>
      <c r="E50" s="4"/>
      <c r="F50" s="4"/>
      <c r="G50" s="4"/>
      <c r="H50" s="86"/>
      <c r="I50" s="55"/>
      <c r="J50" s="72"/>
      <c r="K50" s="102"/>
      <c r="L50" s="72"/>
      <c r="M50" s="9"/>
      <c r="N50" s="9"/>
      <c r="O50" s="103"/>
      <c r="P50" s="55"/>
      <c r="Q50" s="55"/>
      <c r="R50" s="56"/>
      <c r="S50" s="20"/>
      <c r="T50" s="57"/>
      <c r="U50" s="104"/>
      <c r="V50" s="4"/>
      <c r="W50" s="4"/>
      <c r="X50" s="4"/>
      <c r="Y50" s="4"/>
    </row>
    <row r="51" spans="1:25" s="18" customFormat="1" ht="16.5" x14ac:dyDescent="0.25">
      <c r="A51" s="3"/>
      <c r="B51" s="3"/>
      <c r="C51" s="4"/>
      <c r="D51" s="4"/>
      <c r="E51" s="4"/>
      <c r="F51" s="4"/>
      <c r="G51" s="4"/>
      <c r="H51" s="86"/>
      <c r="I51" s="55"/>
      <c r="J51" s="72"/>
      <c r="K51" s="102"/>
      <c r="L51" s="72"/>
      <c r="M51" s="9"/>
      <c r="N51" s="9"/>
      <c r="O51" s="103"/>
      <c r="P51" s="55"/>
      <c r="Q51" s="55"/>
      <c r="R51" s="56"/>
      <c r="S51" s="20"/>
      <c r="T51" s="57"/>
      <c r="U51" s="104"/>
      <c r="V51" s="4"/>
      <c r="W51" s="4"/>
      <c r="X51" s="4"/>
      <c r="Y51" s="4"/>
    </row>
    <row r="52" spans="1:25" s="18" customFormat="1" ht="16.5" x14ac:dyDescent="0.25">
      <c r="A52" s="3"/>
      <c r="B52" s="3"/>
      <c r="C52" s="4"/>
      <c r="D52" s="4"/>
      <c r="E52" s="4"/>
      <c r="F52" s="4"/>
      <c r="G52" s="4"/>
      <c r="H52" s="86"/>
      <c r="I52" s="55"/>
      <c r="J52" s="72"/>
      <c r="K52" s="102"/>
      <c r="L52" s="72"/>
      <c r="M52" s="9"/>
      <c r="N52" s="9"/>
      <c r="O52" s="103"/>
      <c r="P52" s="55"/>
      <c r="Q52" s="55"/>
      <c r="R52" s="56"/>
      <c r="S52" s="20"/>
      <c r="T52" s="57"/>
      <c r="U52" s="104"/>
      <c r="V52" s="4"/>
      <c r="W52" s="4"/>
      <c r="X52" s="4"/>
      <c r="Y52" s="4"/>
    </row>
    <row r="53" spans="1:25" s="18" customFormat="1" ht="16.5" x14ac:dyDescent="0.25">
      <c r="A53" s="3"/>
      <c r="B53" s="3"/>
      <c r="C53" s="4"/>
      <c r="D53" s="4"/>
      <c r="E53" s="4"/>
      <c r="F53" s="4"/>
      <c r="G53" s="4"/>
      <c r="H53" s="86"/>
      <c r="I53" s="55"/>
      <c r="J53" s="72"/>
      <c r="K53" s="102"/>
      <c r="L53" s="72"/>
      <c r="M53" s="9"/>
      <c r="N53" s="9"/>
      <c r="O53" s="103"/>
      <c r="P53" s="55"/>
      <c r="Q53" s="55"/>
      <c r="R53" s="56"/>
      <c r="S53" s="20"/>
      <c r="T53" s="57"/>
      <c r="U53" s="104"/>
      <c r="V53" s="4"/>
      <c r="W53" s="4"/>
      <c r="X53" s="4"/>
      <c r="Y53" s="4"/>
    </row>
    <row r="54" spans="1:25" s="18" customFormat="1" ht="16.5" x14ac:dyDescent="0.25">
      <c r="A54" s="3"/>
      <c r="B54" s="3"/>
      <c r="C54" s="4"/>
      <c r="D54" s="4"/>
      <c r="E54" s="4"/>
      <c r="F54" s="4"/>
      <c r="G54" s="4"/>
      <c r="H54" s="4"/>
      <c r="I54" s="7"/>
      <c r="J54" s="7"/>
      <c r="K54" s="9"/>
      <c r="L54" s="8"/>
      <c r="M54" s="9"/>
      <c r="N54" s="9"/>
      <c r="O54" s="9"/>
      <c r="P54" s="7"/>
      <c r="Q54" s="7"/>
      <c r="R54" s="20"/>
      <c r="S54" s="20"/>
      <c r="T54" s="20"/>
      <c r="U54" s="21"/>
      <c r="V54" s="4"/>
      <c r="W54" s="4"/>
      <c r="X54" s="4"/>
      <c r="Y54" s="4"/>
    </row>
    <row r="55" spans="1:25" x14ac:dyDescent="0.25">
      <c r="A55" s="119" t="s">
        <v>34</v>
      </c>
      <c r="B55" s="120"/>
      <c r="C55" s="120"/>
      <c r="D55" s="120"/>
      <c r="E55" s="121">
        <f>P48*10%</f>
        <v>11217.841178449002</v>
      </c>
      <c r="F55" s="121"/>
      <c r="I55" s="7"/>
      <c r="J55" s="7"/>
      <c r="K55" s="9"/>
      <c r="L55" s="8"/>
      <c r="M55" s="9"/>
      <c r="N55" s="9"/>
      <c r="O55" s="9"/>
      <c r="P55" s="7"/>
      <c r="Q55" s="7"/>
    </row>
    <row r="56" spans="1:25" x14ac:dyDescent="0.25">
      <c r="A56" s="119" t="s">
        <v>33</v>
      </c>
      <c r="B56" s="120"/>
      <c r="C56" s="120"/>
      <c r="D56" s="120"/>
      <c r="E56" s="121">
        <f>U48</f>
        <v>11054.376</v>
      </c>
      <c r="F56" s="121"/>
      <c r="I56" s="109">
        <f>SUM(U48/P48)</f>
        <v>9.854281072580133E-2</v>
      </c>
      <c r="J56" s="7"/>
      <c r="K56" s="9"/>
      <c r="L56" s="8"/>
      <c r="M56" s="9"/>
      <c r="N56" s="9"/>
      <c r="O56" s="9"/>
      <c r="P56" s="7"/>
      <c r="Q56" s="7"/>
    </row>
    <row r="57" spans="1:25" x14ac:dyDescent="0.25">
      <c r="H57" s="16"/>
      <c r="I57" s="15"/>
      <c r="J57" s="15"/>
      <c r="K57" s="16"/>
      <c r="L57" s="15"/>
      <c r="M57" s="16"/>
      <c r="N57" s="16"/>
      <c r="O57" s="16"/>
      <c r="P57" s="15"/>
      <c r="Q57" s="15"/>
    </row>
    <row r="58" spans="1:25" x14ac:dyDescent="0.25">
      <c r="A58" s="3"/>
      <c r="B58" s="10" t="s">
        <v>32</v>
      </c>
      <c r="I58" s="12"/>
      <c r="J58" s="12"/>
      <c r="K58" s="13"/>
      <c r="L58" s="14"/>
      <c r="M58" s="13"/>
      <c r="N58" s="13"/>
      <c r="O58" s="13"/>
      <c r="P58" s="12"/>
      <c r="Q58" s="12"/>
    </row>
    <row r="59" spans="1:25" x14ac:dyDescent="0.25">
      <c r="A59" s="10"/>
      <c r="P59" s="8"/>
      <c r="Q59" s="8"/>
    </row>
    <row r="60" spans="1:25" x14ac:dyDescent="0.25">
      <c r="A60" s="17"/>
      <c r="B60" s="11"/>
      <c r="P60" s="8"/>
      <c r="Q60" s="8"/>
    </row>
    <row r="61" spans="1:25" x14ac:dyDescent="0.25">
      <c r="P61" s="8"/>
      <c r="Q61" s="8"/>
    </row>
    <row r="62" spans="1:25" x14ac:dyDescent="0.25">
      <c r="P62" s="8"/>
      <c r="Q62" s="8"/>
    </row>
    <row r="63" spans="1:25" x14ac:dyDescent="0.25">
      <c r="P63" s="8"/>
      <c r="Q63" s="8"/>
    </row>
    <row r="64" spans="1:25" x14ac:dyDescent="0.25">
      <c r="P64" s="8"/>
      <c r="Q64" s="8"/>
    </row>
    <row r="65" spans="16:17" x14ac:dyDescent="0.25">
      <c r="P65" s="8"/>
      <c r="Q65" s="8"/>
    </row>
    <row r="66" spans="16:17" x14ac:dyDescent="0.25">
      <c r="P66" s="8"/>
      <c r="Q66" s="8"/>
    </row>
  </sheetData>
  <sheetProtection formatColumns="0" formatRows="0" insertRows="0" deleteRows="0" selectLockedCells="1"/>
  <mergeCells count="14">
    <mergeCell ref="W10:W11"/>
    <mergeCell ref="Y10:Y11"/>
    <mergeCell ref="A7:U7"/>
    <mergeCell ref="A55:D55"/>
    <mergeCell ref="A56:D56"/>
    <mergeCell ref="E55:F55"/>
    <mergeCell ref="E56:F56"/>
    <mergeCell ref="R10:R11"/>
    <mergeCell ref="U10:U11"/>
    <mergeCell ref="A1:U1"/>
    <mergeCell ref="A2:U2"/>
    <mergeCell ref="A4:U4"/>
    <mergeCell ref="A5:U5"/>
    <mergeCell ref="A6:U6"/>
  </mergeCells>
  <phoneticPr fontId="0" type="noConversion"/>
  <pageMargins left="0.25" right="0.25" top="0.5" bottom="0.55000000000000004" header="0.5" footer="0.5"/>
  <pageSetup scale="54" orientation="portrait" r:id="rId1"/>
  <headerFooter alignWithMargins="0">
    <oddHeader>&amp;R&amp;"Helv,Bold"&amp;10BUDGET MODIFICATION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Mod</vt:lpstr>
      <vt:lpstr>'Budget Mod'!Print_Area</vt:lpstr>
      <vt:lpstr>Print_Area_MI</vt:lpstr>
    </vt:vector>
  </TitlesOfParts>
  <Company>OAPP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 Angeles County</dc:creator>
  <cp:lastModifiedBy>True Beck</cp:lastModifiedBy>
  <cp:lastPrinted>2014-03-04T15:37:33Z</cp:lastPrinted>
  <dcterms:created xsi:type="dcterms:W3CDTF">2000-03-16T17:13:16Z</dcterms:created>
  <dcterms:modified xsi:type="dcterms:W3CDTF">2014-03-04T22:54:06Z</dcterms:modified>
</cp:coreProperties>
</file>